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" windowWidth="19320" windowHeight="9855"/>
  </bookViews>
  <sheets>
    <sheet name="სექტემბრის პროგნოზის რაოდენობით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K63" i="4" l="1"/>
  <c r="L63" i="4"/>
  <c r="M63" i="4"/>
  <c r="N63" i="4"/>
  <c r="O63" i="4"/>
  <c r="P63" i="4"/>
  <c r="Q63" i="4"/>
  <c r="R63" i="4"/>
  <c r="S63" i="4"/>
  <c r="U63" i="4"/>
  <c r="V63" i="4"/>
  <c r="W63" i="4"/>
  <c r="X63" i="4"/>
  <c r="Y63" i="4"/>
  <c r="Z63" i="4"/>
  <c r="AA63" i="4"/>
  <c r="AB63" i="4"/>
  <c r="J63" i="4"/>
  <c r="K39" i="4"/>
  <c r="L39" i="4"/>
  <c r="M39" i="4"/>
  <c r="N39" i="4"/>
  <c r="O39" i="4"/>
  <c r="P39" i="4"/>
  <c r="Q39" i="4"/>
  <c r="R39" i="4"/>
  <c r="S39" i="4"/>
  <c r="U39" i="4"/>
  <c r="V39" i="4"/>
  <c r="W39" i="4"/>
  <c r="X39" i="4"/>
  <c r="Y39" i="4"/>
  <c r="Z39" i="4"/>
  <c r="AA39" i="4"/>
  <c r="AB39" i="4"/>
  <c r="J39" i="4"/>
  <c r="AF6" i="4"/>
  <c r="AC17" i="4"/>
  <c r="K17" i="4"/>
  <c r="L17" i="4"/>
  <c r="M17" i="4"/>
  <c r="N17" i="4"/>
  <c r="O17" i="4"/>
  <c r="P17" i="4"/>
  <c r="Q17" i="4"/>
  <c r="R17" i="4"/>
  <c r="S17" i="4"/>
  <c r="U17" i="4"/>
  <c r="V17" i="4"/>
  <c r="W17" i="4"/>
  <c r="X17" i="4"/>
  <c r="Y17" i="4"/>
  <c r="Z17" i="4"/>
  <c r="AA17" i="4"/>
  <c r="AB17" i="4"/>
  <c r="J17" i="4"/>
  <c r="AC63" i="4" l="1"/>
  <c r="AC39" i="4"/>
  <c r="AB54" i="4"/>
  <c r="AB53" i="4"/>
  <c r="AB52" i="4"/>
  <c r="Z54" i="4"/>
  <c r="Z53" i="4"/>
  <c r="Z52" i="4"/>
  <c r="X54" i="4"/>
  <c r="X53" i="4"/>
  <c r="X52" i="4"/>
  <c r="V54" i="4"/>
  <c r="V53" i="4"/>
  <c r="V52" i="4"/>
  <c r="T52" i="4"/>
  <c r="R54" i="4"/>
  <c r="R53" i="4"/>
  <c r="R52" i="4"/>
  <c r="P54" i="4"/>
  <c r="P53" i="4"/>
  <c r="P52" i="4"/>
  <c r="N54" i="4"/>
  <c r="N53" i="4"/>
  <c r="N52" i="4"/>
  <c r="L54" i="4"/>
  <c r="L53" i="4"/>
  <c r="L52" i="4"/>
  <c r="J54" i="4"/>
  <c r="J53" i="4"/>
  <c r="J52" i="4"/>
  <c r="AB30" i="4"/>
  <c r="AB29" i="4"/>
  <c r="AB28" i="4"/>
  <c r="Z30" i="4"/>
  <c r="Z29" i="4"/>
  <c r="Z28" i="4"/>
  <c r="X30" i="4"/>
  <c r="X29" i="4"/>
  <c r="X28" i="4"/>
  <c r="V30" i="4"/>
  <c r="V29" i="4"/>
  <c r="V28" i="4"/>
  <c r="R30" i="4"/>
  <c r="R29" i="4"/>
  <c r="R28" i="4"/>
  <c r="P30" i="4"/>
  <c r="P29" i="4"/>
  <c r="P28" i="4"/>
  <c r="N30" i="4"/>
  <c r="N29" i="4"/>
  <c r="N28" i="4"/>
  <c r="L30" i="4"/>
  <c r="L29" i="4"/>
  <c r="L28" i="4"/>
  <c r="J30" i="4"/>
  <c r="J29" i="4"/>
  <c r="J28" i="4"/>
  <c r="AB8" i="4"/>
  <c r="AB7" i="4"/>
  <c r="AB6" i="4"/>
  <c r="Z8" i="4"/>
  <c r="Z7" i="4"/>
  <c r="Z6" i="4"/>
  <c r="X7" i="4"/>
  <c r="X6" i="4"/>
  <c r="V8" i="4"/>
  <c r="V7" i="4"/>
  <c r="V6" i="4"/>
  <c r="T6" i="4"/>
  <c r="R8" i="4"/>
  <c r="R7" i="4"/>
  <c r="R6" i="4"/>
  <c r="P8" i="4"/>
  <c r="P7" i="4"/>
  <c r="P6" i="4"/>
  <c r="N8" i="4"/>
  <c r="N7" i="4"/>
  <c r="N6" i="4"/>
  <c r="L8" i="4"/>
  <c r="L7" i="4"/>
  <c r="L6" i="4"/>
  <c r="J8" i="4"/>
  <c r="J7" i="4"/>
  <c r="J6" i="4"/>
  <c r="H63" i="4" l="1"/>
  <c r="H54" i="4"/>
  <c r="H39" i="4"/>
  <c r="H30" i="4"/>
  <c r="H17" i="4"/>
  <c r="H8" i="4"/>
  <c r="K54" i="4" l="1"/>
  <c r="K30" i="4"/>
  <c r="K8" i="4"/>
  <c r="I63" i="4"/>
  <c r="F63" i="4"/>
  <c r="D63" i="4"/>
  <c r="C62" i="4"/>
  <c r="C58" i="4"/>
  <c r="C57" i="4"/>
  <c r="C56" i="4"/>
  <c r="C55" i="4"/>
  <c r="I54" i="4"/>
  <c r="F54" i="4"/>
  <c r="D54" i="4"/>
  <c r="C53" i="4"/>
  <c r="S52" i="4"/>
  <c r="M52" i="4"/>
  <c r="M54" i="4" s="1"/>
  <c r="C52" i="4"/>
  <c r="C54" i="4" s="1"/>
  <c r="AE63" i="4" l="1"/>
  <c r="O52" i="4"/>
  <c r="O54" i="4" s="1"/>
  <c r="C63" i="4"/>
  <c r="Q52" i="4"/>
  <c r="U52" i="4" l="1"/>
  <c r="Q54" i="4"/>
  <c r="U54" i="4" l="1"/>
  <c r="W52" i="4"/>
  <c r="Y52" i="4" l="1"/>
  <c r="W54" i="4"/>
  <c r="Y54" i="4" l="1"/>
  <c r="AA52" i="4"/>
  <c r="AA54" i="4" s="1"/>
  <c r="AE54" i="4" l="1"/>
  <c r="AF52" i="4" s="1"/>
  <c r="I39" i="4"/>
  <c r="F39" i="4"/>
  <c r="D39" i="4"/>
  <c r="C38" i="4"/>
  <c r="C34" i="4"/>
  <c r="C33" i="4"/>
  <c r="C32" i="4"/>
  <c r="C31" i="4"/>
  <c r="I30" i="4"/>
  <c r="F30" i="4"/>
  <c r="D30" i="4"/>
  <c r="C29" i="4"/>
  <c r="S28" i="4"/>
  <c r="M28" i="4"/>
  <c r="M30" i="4" s="1"/>
  <c r="C28" i="4"/>
  <c r="AE39" i="4" l="1"/>
  <c r="AF28" i="4" s="1"/>
  <c r="C39" i="4"/>
  <c r="C30" i="4"/>
  <c r="O28" i="4"/>
  <c r="I17" i="4"/>
  <c r="F17" i="4"/>
  <c r="D17" i="4"/>
  <c r="C16" i="4"/>
  <c r="C12" i="4"/>
  <c r="C11" i="4"/>
  <c r="C10" i="4"/>
  <c r="C9" i="4"/>
  <c r="I8" i="4"/>
  <c r="F8" i="4"/>
  <c r="D8" i="4"/>
  <c r="C7" i="4"/>
  <c r="S6" i="4"/>
  <c r="M6" i="4"/>
  <c r="M8" i="4" s="1"/>
  <c r="C6" i="4"/>
  <c r="AE17" i="4" l="1"/>
  <c r="C8" i="4"/>
  <c r="O30" i="4"/>
  <c r="Q28" i="4"/>
  <c r="C17" i="4"/>
  <c r="O6" i="4"/>
  <c r="Q30" i="4" l="1"/>
  <c r="U28" i="4"/>
  <c r="Q6" i="4"/>
  <c r="O8" i="4"/>
  <c r="W28" i="4" l="1"/>
  <c r="U30" i="4"/>
  <c r="U6" i="4"/>
  <c r="Q8" i="4"/>
  <c r="W30" i="4" l="1"/>
  <c r="Y28" i="4"/>
  <c r="W6" i="4"/>
  <c r="U8" i="4"/>
  <c r="AA28" i="4" l="1"/>
  <c r="AA30" i="4" s="1"/>
  <c r="Y30" i="4"/>
  <c r="AE30" i="4" s="1"/>
  <c r="W8" i="4"/>
  <c r="X8" i="4" s="1"/>
  <c r="Y6" i="4"/>
  <c r="AA6" i="4" l="1"/>
  <c r="AA8" i="4" s="1"/>
  <c r="Y8" i="4"/>
  <c r="AE8" i="4" s="1"/>
</calcChain>
</file>

<file path=xl/sharedStrings.xml><?xml version="1.0" encoding="utf-8"?>
<sst xmlns="http://schemas.openxmlformats.org/spreadsheetml/2006/main" count="141" uniqueCount="38">
  <si>
    <t>პროგრამული კოდი</t>
  </si>
  <si>
    <t>დ ა ს ა ხ ე ლ ე ბ ა</t>
  </si>
  <si>
    <t>ნოემბერი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</si>
  <si>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</si>
  <si>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</si>
  <si>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</si>
  <si>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</si>
  <si>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</si>
  <si>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</si>
  <si>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</si>
  <si>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</si>
  <si>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</si>
  <si>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მონეტიზაცია
(საყოფაცხოვრებო სუბსიდია)</t>
  </si>
  <si>
    <t xml:space="preserve">ოქტომბერი </t>
  </si>
  <si>
    <t xml:space="preserve">დეკემბერი </t>
  </si>
  <si>
    <t>ივლისი (პროგნოზი )</t>
  </si>
  <si>
    <t>აგვისტო (პროგნოზი )</t>
  </si>
  <si>
    <t>ოქტომბერი (პროგნოზი )</t>
  </si>
  <si>
    <t>ნოემბერი (პროგნოზი )</t>
  </si>
  <si>
    <t>სექტემბერი  (რაოდენობა ვისაც შეეხება 20 % მატება – მაღალმთიანი)</t>
  </si>
  <si>
    <t>სექტემბერი (პროგნოზი მაღალმთიანის გარეშე )</t>
  </si>
  <si>
    <t>დეკემბერი (პროგნოზი )</t>
  </si>
  <si>
    <t>სიღარიბის ზღვარს მიღმა მყოფი ოჯახების სოციალური დახმარება პროგრამა (საარსებო შემწეობები)</t>
  </si>
  <si>
    <t>ლტოლვილთა და დევნილთა შემწეობები</t>
  </si>
  <si>
    <t>დემოგრაფიული მდგომარეობის გაუმჯობესების ხელშეწყობის მიზნობრივი</t>
  </si>
  <si>
    <t>სექტემბერი (პროგნოზი სულ მაღალმთიანის ჩათვლით )</t>
  </si>
  <si>
    <t>სოციალური პაკეტი ივლისის მატების გარეშე</t>
  </si>
  <si>
    <t>სოციალური პაკეტი ივლისში ინვალიდი ბავშვების 20 ლარიანი მატებით</t>
  </si>
  <si>
    <t>სოციალური პაკეტი ივლისში ინვალიდი ბავშვების  და პირველი ჯგუფის   20 ლარიანი მატებით</t>
  </si>
  <si>
    <t>მაისი  (პროგნოზი )</t>
  </si>
  <si>
    <t>ივნისი   (პროგნოზი )</t>
  </si>
  <si>
    <t>იანვარ-აპრილი  (საკასო ხარჯი)</t>
  </si>
  <si>
    <t>პროფიციტ /დეფიციტი</t>
  </si>
  <si>
    <t>წლიური გეგმა (დაზუსტებული)</t>
  </si>
  <si>
    <t>წლიური საკასო (პრგნოზი)</t>
  </si>
  <si>
    <t>საპენსიო პაკეტი</t>
  </si>
  <si>
    <t>სალდო</t>
  </si>
  <si>
    <t>ათას ლარში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</si>
</sst>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.00"/>
    <numFmt numFmtId="165" formatCode="#####\ ###\ ###.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8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AcadNusx"/>
    </font>
    <font>
      <b/>
      <sz val="14"/>
      <name val="AcadNusx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3" fontId="0" fillId="0" borderId="0" xfId="0" applyNumberFormat="1"/>
    <xf numFmtId="0" fontId="3" fillId="0" borderId="4" xfId="0" applyFont="1" applyFill="1" applyBorder="1" applyAlignment="1">
      <alignment horizontal="left" vertical="center" wrapText="1"/>
    </xf>
    <xf numFmtId="2" fontId="0" fillId="0" borderId="0" xfId="0" applyNumberFormat="1"/>
    <xf numFmtId="4" fontId="0" fillId="0" borderId="0" xfId="0" applyNumberFormat="1"/>
    <xf numFmtId="0" fontId="8" fillId="0" borderId="0" xfId="0" applyFont="1"/>
    <xf numFmtId="0" fontId="2" fillId="3" borderId="2" xfId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10" fillId="0" borderId="3" xfId="0" applyNumberFormat="1" applyFont="1" applyFill="1" applyBorder="1" applyAlignment="1">
      <alignment horizontal="center" vertical="center" textRotation="90"/>
    </xf>
    <xf numFmtId="166" fontId="10" fillId="0" borderId="5" xfId="0" applyNumberFormat="1" applyFont="1" applyFill="1" applyBorder="1" applyAlignment="1">
      <alignment horizontal="center" vertical="center" textRotation="90"/>
    </xf>
    <xf numFmtId="166" fontId="10" fillId="0" borderId="6" xfId="0" applyNumberFormat="1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tabSelected="1" topLeftCell="A44" zoomScale="85" zoomScaleNormal="85" workbookViewId="0">
      <selection activeCell="J58" sqref="J58"/>
    </sheetView>
  </sheetViews>
  <sheetFormatPr defaultRowHeight="15" x14ac:dyDescent="0.25"/>
  <cols>
    <col min="1" max="1" width="7.140625" customWidth="1"/>
    <col min="2" max="2" width="35.140625" customWidth="1"/>
    <col min="3" max="4" width="16.7109375" hidden="1" customWidth="1"/>
    <col min="5" max="5" width="14.7109375" hidden="1" customWidth="1"/>
    <col min="6" max="6" width="17.7109375" hidden="1" customWidth="1"/>
    <col min="7" max="7" width="14.7109375" hidden="1" customWidth="1"/>
    <col min="8" max="8" width="14.7109375" customWidth="1"/>
    <col min="9" max="9" width="15.5703125" hidden="1" customWidth="1"/>
    <col min="10" max="10" width="15.5703125" customWidth="1"/>
    <col min="11" max="11" width="16.42578125" hidden="1" customWidth="1"/>
    <col min="12" max="12" width="16.42578125" customWidth="1"/>
    <col min="13" max="13" width="18.85546875" hidden="1" customWidth="1"/>
    <col min="14" max="14" width="18.85546875" customWidth="1"/>
    <col min="15" max="15" width="16.42578125" hidden="1" customWidth="1"/>
    <col min="16" max="16" width="16.42578125" customWidth="1"/>
    <col min="17" max="17" width="17.42578125" hidden="1" customWidth="1"/>
    <col min="18" max="18" width="17.42578125" customWidth="1"/>
    <col min="19" max="19" width="11.85546875" style="16" hidden="1" customWidth="1"/>
    <col min="20" max="20" width="11.85546875" style="16" customWidth="1"/>
    <col min="21" max="21" width="18.85546875" hidden="1" customWidth="1"/>
    <col min="22" max="22" width="18.85546875" customWidth="1"/>
    <col min="23" max="23" width="16.42578125" hidden="1" customWidth="1"/>
    <col min="24" max="24" width="16.42578125" customWidth="1"/>
    <col min="25" max="25" width="16.42578125" hidden="1" customWidth="1"/>
    <col min="26" max="26" width="16.42578125" customWidth="1"/>
    <col min="27" max="27" width="15" hidden="1" customWidth="1"/>
    <col min="28" max="28" width="15" customWidth="1"/>
    <col min="29" max="29" width="15.5703125" customWidth="1"/>
    <col min="30" max="30" width="17.7109375" customWidth="1"/>
    <col min="31" max="31" width="16.140625" customWidth="1"/>
    <col min="32" max="32" width="10.85546875" customWidth="1"/>
  </cols>
  <sheetData>
    <row r="1" spans="1:32" ht="10.5" customHeight="1" x14ac:dyDescent="0.25"/>
    <row r="2" spans="1:32" x14ac:dyDescent="0.25">
      <c r="B2" s="20" t="s">
        <v>26</v>
      </c>
    </row>
    <row r="3" spans="1:32" ht="9" customHeight="1" x14ac:dyDescent="0.25"/>
    <row r="4" spans="1:32" x14ac:dyDescent="0.25">
      <c r="AD4" s="20" t="s">
        <v>37</v>
      </c>
    </row>
    <row r="5" spans="1:32" ht="102" x14ac:dyDescent="0.25">
      <c r="A5" s="14" t="s">
        <v>0</v>
      </c>
      <c r="B5" s="15" t="s">
        <v>1</v>
      </c>
      <c r="C5" s="13"/>
      <c r="D5" s="13" t="s">
        <v>13</v>
      </c>
      <c r="E5" s="13" t="s">
        <v>2</v>
      </c>
      <c r="F5" s="13" t="s">
        <v>14</v>
      </c>
      <c r="G5" s="13" t="s">
        <v>31</v>
      </c>
      <c r="H5" s="13" t="s">
        <v>31</v>
      </c>
      <c r="I5" s="13" t="s">
        <v>29</v>
      </c>
      <c r="J5" s="13" t="s">
        <v>29</v>
      </c>
      <c r="K5" s="13" t="s">
        <v>30</v>
      </c>
      <c r="L5" s="13" t="s">
        <v>30</v>
      </c>
      <c r="M5" s="13" t="s">
        <v>15</v>
      </c>
      <c r="N5" s="13" t="s">
        <v>15</v>
      </c>
      <c r="O5" s="12" t="s">
        <v>16</v>
      </c>
      <c r="P5" s="12" t="s">
        <v>16</v>
      </c>
      <c r="Q5" s="13" t="s">
        <v>20</v>
      </c>
      <c r="R5" s="13" t="s">
        <v>20</v>
      </c>
      <c r="S5" s="13" t="s">
        <v>19</v>
      </c>
      <c r="T5" s="13" t="s">
        <v>19</v>
      </c>
      <c r="U5" s="13" t="s">
        <v>25</v>
      </c>
      <c r="V5" s="13" t="s">
        <v>25</v>
      </c>
      <c r="W5" s="13" t="s">
        <v>17</v>
      </c>
      <c r="X5" s="13" t="s">
        <v>17</v>
      </c>
      <c r="Y5" s="13" t="s">
        <v>18</v>
      </c>
      <c r="Z5" s="13" t="s">
        <v>18</v>
      </c>
      <c r="AA5" s="13" t="s">
        <v>21</v>
      </c>
      <c r="AB5" s="13" t="s">
        <v>21</v>
      </c>
      <c r="AC5" s="21" t="s">
        <v>34</v>
      </c>
      <c r="AD5" s="21" t="s">
        <v>33</v>
      </c>
      <c r="AE5" s="21" t="s">
        <v>32</v>
      </c>
      <c r="AF5" s="21" t="s">
        <v>36</v>
      </c>
    </row>
    <row r="6" spans="1:32" s="1" customFormat="1" ht="24.75" customHeight="1" x14ac:dyDescent="0.25">
      <c r="A6" s="35" t="s">
        <v>3</v>
      </c>
      <c r="B6" s="2" t="s">
        <v>35</v>
      </c>
      <c r="C6" s="3">
        <f>SUM(D6:E6)</f>
        <v>228447566</v>
      </c>
      <c r="D6" s="3">
        <v>114228459</v>
      </c>
      <c r="E6" s="3">
        <v>114219107</v>
      </c>
      <c r="F6" s="3">
        <v>114301654.38</v>
      </c>
      <c r="G6" s="23"/>
      <c r="H6" s="29"/>
      <c r="I6" s="30">
        <v>114756731.52</v>
      </c>
      <c r="J6" s="30">
        <f>I6/1000</f>
        <v>114756.73152</v>
      </c>
      <c r="K6" s="30">
        <v>114756731.52</v>
      </c>
      <c r="L6" s="30">
        <f>K6/1000</f>
        <v>114756.73152</v>
      </c>
      <c r="M6" s="30">
        <f>(718836-710557)*180+710557*20+I6</f>
        <v>130458091.52</v>
      </c>
      <c r="N6" s="30">
        <f>M6/1000</f>
        <v>130458.09152</v>
      </c>
      <c r="O6" s="30">
        <f>M6+(720476-718836)*180</f>
        <v>130753291.52</v>
      </c>
      <c r="P6" s="30">
        <f>O6/1000</f>
        <v>130753.29152</v>
      </c>
      <c r="Q6" s="30">
        <f>O6+(721767-720476)*20</f>
        <v>130779111.52</v>
      </c>
      <c r="R6" s="30">
        <f>Q6/1000</f>
        <v>130779.11151999999</v>
      </c>
      <c r="S6" s="30">
        <f>116000+116000*0.2</f>
        <v>139200</v>
      </c>
      <c r="T6" s="30">
        <f>S6/1000</f>
        <v>139.19999999999999</v>
      </c>
      <c r="U6" s="30">
        <f>Q6+S6*36</f>
        <v>135790311.51999998</v>
      </c>
      <c r="V6" s="30">
        <f>U6/1000</f>
        <v>135790.31151999999</v>
      </c>
      <c r="W6" s="30">
        <f>U6+(722846-721767)*180</f>
        <v>135984531.51999998</v>
      </c>
      <c r="X6" s="30">
        <f>W6/1000</f>
        <v>135984.53151999999</v>
      </c>
      <c r="Y6" s="30">
        <f>W6+(723781-722846)*180</f>
        <v>136152831.51999998</v>
      </c>
      <c r="Z6" s="30">
        <f>Y6/1000</f>
        <v>136152.83151999998</v>
      </c>
      <c r="AA6" s="30">
        <f>Y6+(724211-723781)*180</f>
        <v>136230231.51999998</v>
      </c>
      <c r="AB6" s="30">
        <f>AA6/1000</f>
        <v>136230.23151999997</v>
      </c>
      <c r="AC6" s="30"/>
      <c r="AD6" s="30"/>
      <c r="AE6" s="30"/>
      <c r="AF6" s="32">
        <f>AE8+AE17</f>
        <v>3203.0939200000139</v>
      </c>
    </row>
    <row r="7" spans="1:32" s="1" customFormat="1" ht="24.75" customHeight="1" x14ac:dyDescent="0.25">
      <c r="A7" s="36"/>
      <c r="B7" s="8" t="s">
        <v>4</v>
      </c>
      <c r="C7" s="3">
        <f>SUM(D7:E7)</f>
        <v>16233812.629999999</v>
      </c>
      <c r="D7" s="3">
        <v>8081491</v>
      </c>
      <c r="E7" s="3">
        <v>8152321.6299999999</v>
      </c>
      <c r="F7" s="3">
        <v>8210616.1399999997</v>
      </c>
      <c r="G7" s="23"/>
      <c r="H7" s="29"/>
      <c r="I7" s="30">
        <v>8398382.8699999992</v>
      </c>
      <c r="J7" s="30">
        <f t="shared" ref="J7:J17" si="0">I7/1000</f>
        <v>8398.3828699999995</v>
      </c>
      <c r="K7" s="30">
        <v>8398382.8699999992</v>
      </c>
      <c r="L7" s="30">
        <f t="shared" ref="L7:L17" si="1">K7/1000</f>
        <v>8398.3828699999995</v>
      </c>
      <c r="M7" s="30">
        <v>8773269.3499999996</v>
      </c>
      <c r="N7" s="30">
        <f t="shared" ref="N7:N17" si="2">M7/1000</f>
        <v>8773.2693500000005</v>
      </c>
      <c r="O7" s="30">
        <v>8773269.3499999996</v>
      </c>
      <c r="P7" s="30">
        <f t="shared" ref="P7:P17" si="3">O7/1000</f>
        <v>8773.2693500000005</v>
      </c>
      <c r="Q7" s="30">
        <v>8773269.3499999996</v>
      </c>
      <c r="R7" s="30">
        <f t="shared" ref="R7:R17" si="4">Q7/1000</f>
        <v>8773.2693500000005</v>
      </c>
      <c r="S7" s="30"/>
      <c r="T7" s="30"/>
      <c r="U7" s="30">
        <v>8773269.3499999996</v>
      </c>
      <c r="V7" s="30">
        <f t="shared" ref="V7:V17" si="5">U7/1000</f>
        <v>8773.2693500000005</v>
      </c>
      <c r="W7" s="30">
        <v>8773269.3499999996</v>
      </c>
      <c r="X7" s="30">
        <f t="shared" ref="X7:X17" si="6">W7/1000</f>
        <v>8773.2693500000005</v>
      </c>
      <c r="Y7" s="30">
        <v>8773269.3499999996</v>
      </c>
      <c r="Z7" s="30">
        <f t="shared" ref="Z7:Z17" si="7">Y7/1000</f>
        <v>8773.2693500000005</v>
      </c>
      <c r="AA7" s="30">
        <v>8773269.3499999996</v>
      </c>
      <c r="AB7" s="30">
        <f t="shared" ref="AB7:AB17" si="8">AA7/1000</f>
        <v>8773.2693500000005</v>
      </c>
      <c r="AC7" s="30"/>
      <c r="AD7" s="30"/>
      <c r="AE7" s="30"/>
      <c r="AF7" s="33"/>
    </row>
    <row r="8" spans="1:32" s="1" customFormat="1" ht="22.5" customHeight="1" x14ac:dyDescent="0.25">
      <c r="A8" s="37"/>
      <c r="B8" s="4" t="s">
        <v>5</v>
      </c>
      <c r="C8" s="5">
        <f t="shared" ref="C8" si="9">SUM(C6:C7)</f>
        <v>244681378.63</v>
      </c>
      <c r="D8" s="5">
        <f>D6+D7</f>
        <v>122309950</v>
      </c>
      <c r="E8" s="5">
        <v>122371428.63</v>
      </c>
      <c r="F8" s="5">
        <f t="shared" ref="F8" si="10">SUM(F6:F7)</f>
        <v>122512270.52</v>
      </c>
      <c r="G8" s="28">
        <v>490799387.75</v>
      </c>
      <c r="H8" s="31">
        <f>G8/1000</f>
        <v>490799.38774999999</v>
      </c>
      <c r="I8" s="31">
        <f>SUM(I6:I7)</f>
        <v>123155114.39</v>
      </c>
      <c r="J8" s="31">
        <f t="shared" si="0"/>
        <v>123155.11439</v>
      </c>
      <c r="K8" s="31">
        <f>SUM(K6:K7)</f>
        <v>123155114.39</v>
      </c>
      <c r="L8" s="31">
        <f t="shared" si="1"/>
        <v>123155.11439</v>
      </c>
      <c r="M8" s="31">
        <f>SUM(M6:M7)</f>
        <v>139231360.87</v>
      </c>
      <c r="N8" s="31">
        <f t="shared" si="2"/>
        <v>139231.36087</v>
      </c>
      <c r="O8" s="31">
        <f>SUM(O6:O7)</f>
        <v>139526560.87</v>
      </c>
      <c r="P8" s="31">
        <f t="shared" si="3"/>
        <v>139526.56087000002</v>
      </c>
      <c r="Q8" s="31">
        <f>SUM(Q6:Q7)</f>
        <v>139552380.87</v>
      </c>
      <c r="R8" s="31">
        <f t="shared" si="4"/>
        <v>139552.38086999999</v>
      </c>
      <c r="S8" s="31"/>
      <c r="T8" s="31"/>
      <c r="U8" s="31">
        <f>SUM(U6:U7)</f>
        <v>144563580.86999997</v>
      </c>
      <c r="V8" s="31">
        <f t="shared" si="5"/>
        <v>144563.58086999998</v>
      </c>
      <c r="W8" s="31">
        <f t="shared" ref="W8:AA8" si="11">SUM(W6:W7)</f>
        <v>144757800.86999997</v>
      </c>
      <c r="X8" s="31">
        <f t="shared" si="6"/>
        <v>144757.80086999998</v>
      </c>
      <c r="Y8" s="31">
        <f t="shared" si="11"/>
        <v>144926100.86999997</v>
      </c>
      <c r="Z8" s="31">
        <f t="shared" si="7"/>
        <v>144926.10086999997</v>
      </c>
      <c r="AA8" s="31">
        <f t="shared" si="11"/>
        <v>145003500.86999997</v>
      </c>
      <c r="AB8" s="31">
        <f t="shared" si="8"/>
        <v>145003.50086999999</v>
      </c>
      <c r="AC8" s="31">
        <v>1595118.5</v>
      </c>
      <c r="AD8" s="31">
        <v>1570000</v>
      </c>
      <c r="AE8" s="31">
        <f>AD8-AC8</f>
        <v>-25118.5</v>
      </c>
      <c r="AF8" s="33"/>
    </row>
    <row r="9" spans="1:32" s="1" customFormat="1" ht="24.75" customHeight="1" x14ac:dyDescent="0.25">
      <c r="A9" s="35" t="s">
        <v>6</v>
      </c>
      <c r="B9" s="6" t="s">
        <v>7</v>
      </c>
      <c r="C9" s="3">
        <f>SUM(D9:E9)</f>
        <v>35118398</v>
      </c>
      <c r="D9" s="3">
        <v>17576767</v>
      </c>
      <c r="E9" s="3">
        <v>17541631</v>
      </c>
      <c r="F9" s="3">
        <v>17574031.999999996</v>
      </c>
      <c r="G9" s="23"/>
      <c r="H9" s="29"/>
      <c r="I9" s="30">
        <v>17627717.48</v>
      </c>
      <c r="J9" s="30">
        <v>17627.717479999999</v>
      </c>
      <c r="K9" s="30">
        <v>17627717.48</v>
      </c>
      <c r="L9" s="30">
        <v>17627.717479999999</v>
      </c>
      <c r="M9" s="30">
        <v>17627717.48</v>
      </c>
      <c r="N9" s="30">
        <v>17627.717479999999</v>
      </c>
      <c r="O9" s="30">
        <v>17627717.48</v>
      </c>
      <c r="P9" s="30">
        <v>17627.717479999999</v>
      </c>
      <c r="Q9" s="30">
        <v>17627717.48</v>
      </c>
      <c r="R9" s="30">
        <v>17627.717479999999</v>
      </c>
      <c r="S9" s="30">
        <v>35000</v>
      </c>
      <c r="T9" s="30">
        <v>35</v>
      </c>
      <c r="U9" s="30">
        <v>18537717.48</v>
      </c>
      <c r="V9" s="30">
        <v>18537.717479999999</v>
      </c>
      <c r="W9" s="30">
        <v>18537717.48</v>
      </c>
      <c r="X9" s="30">
        <v>18537.717479999999</v>
      </c>
      <c r="Y9" s="30">
        <v>18537717.48</v>
      </c>
      <c r="Z9" s="30">
        <v>18537.717479999999</v>
      </c>
      <c r="AA9" s="30">
        <v>18537717.48</v>
      </c>
      <c r="AB9" s="30">
        <v>18537.717479999999</v>
      </c>
      <c r="AC9" s="30"/>
      <c r="AD9" s="30"/>
      <c r="AE9" s="30"/>
      <c r="AF9" s="33"/>
    </row>
    <row r="10" spans="1:32" s="1" customFormat="1" ht="24.75" customHeight="1" x14ac:dyDescent="0.25">
      <c r="A10" s="36"/>
      <c r="B10" s="10" t="s">
        <v>12</v>
      </c>
      <c r="C10" s="3">
        <f>SUM(D10:E10)</f>
        <v>1093109.3999999999</v>
      </c>
      <c r="D10" s="3">
        <v>547623</v>
      </c>
      <c r="E10" s="3">
        <v>545486.4</v>
      </c>
      <c r="F10" s="3">
        <v>539412.80000000005</v>
      </c>
      <c r="G10" s="23"/>
      <c r="H10" s="29"/>
      <c r="I10" s="30">
        <v>515912.8</v>
      </c>
      <c r="J10" s="30">
        <v>515.91279999999995</v>
      </c>
      <c r="K10" s="30">
        <v>515912.8</v>
      </c>
      <c r="L10" s="30">
        <v>515.91279999999995</v>
      </c>
      <c r="M10" s="30">
        <v>518883.8</v>
      </c>
      <c r="N10" s="30">
        <v>518.88379999999995</v>
      </c>
      <c r="O10" s="30">
        <v>518883.8</v>
      </c>
      <c r="P10" s="30">
        <v>518.88379999999995</v>
      </c>
      <c r="Q10" s="30">
        <v>518883.8</v>
      </c>
      <c r="R10" s="30">
        <v>518.88379999999995</v>
      </c>
      <c r="S10" s="30"/>
      <c r="T10" s="30"/>
      <c r="U10" s="30">
        <v>518883.8</v>
      </c>
      <c r="V10" s="30">
        <v>518.88379999999995</v>
      </c>
      <c r="W10" s="30">
        <v>518883.8</v>
      </c>
      <c r="X10" s="30">
        <v>518.88379999999995</v>
      </c>
      <c r="Y10" s="30">
        <v>518883.8</v>
      </c>
      <c r="Z10" s="30">
        <v>518.88379999999995</v>
      </c>
      <c r="AA10" s="30">
        <v>518883.8</v>
      </c>
      <c r="AB10" s="30">
        <v>518.88379999999995</v>
      </c>
      <c r="AC10" s="30"/>
      <c r="AD10" s="30"/>
      <c r="AE10" s="30"/>
      <c r="AF10" s="33"/>
    </row>
    <row r="11" spans="1:32" s="1" customFormat="1" ht="24.75" customHeight="1" x14ac:dyDescent="0.25">
      <c r="A11" s="36"/>
      <c r="B11" s="7" t="s">
        <v>8</v>
      </c>
      <c r="C11" s="3">
        <f>SUM(D11:E11)</f>
        <v>275206.82</v>
      </c>
      <c r="D11" s="3">
        <v>141450</v>
      </c>
      <c r="E11" s="3">
        <v>133756.82</v>
      </c>
      <c r="F11" s="3">
        <v>147772.74</v>
      </c>
      <c r="G11" s="23"/>
      <c r="H11" s="29"/>
      <c r="I11" s="30">
        <v>138968.22</v>
      </c>
      <c r="J11" s="30">
        <v>138.96822</v>
      </c>
      <c r="K11" s="30">
        <v>138968.22</v>
      </c>
      <c r="L11" s="30">
        <v>138.96822</v>
      </c>
      <c r="M11" s="30">
        <v>172136.38</v>
      </c>
      <c r="N11" s="30">
        <v>172.13638</v>
      </c>
      <c r="O11" s="30">
        <v>172136.38</v>
      </c>
      <c r="P11" s="30">
        <v>172.13638</v>
      </c>
      <c r="Q11" s="30">
        <v>172136.38</v>
      </c>
      <c r="R11" s="30">
        <v>172.13638</v>
      </c>
      <c r="S11" s="30"/>
      <c r="T11" s="30"/>
      <c r="U11" s="30">
        <v>172136.38</v>
      </c>
      <c r="V11" s="30">
        <v>172.13638</v>
      </c>
      <c r="W11" s="30">
        <v>172136.38</v>
      </c>
      <c r="X11" s="30">
        <v>172.13638</v>
      </c>
      <c r="Y11" s="30">
        <v>172136.38</v>
      </c>
      <c r="Z11" s="30">
        <v>172.13638</v>
      </c>
      <c r="AA11" s="30">
        <v>172136.38</v>
      </c>
      <c r="AB11" s="30">
        <v>172.13638</v>
      </c>
      <c r="AC11" s="30"/>
      <c r="AD11" s="30"/>
      <c r="AE11" s="30"/>
      <c r="AF11" s="33"/>
    </row>
    <row r="12" spans="1:32" s="1" customFormat="1" ht="24.75" customHeight="1" x14ac:dyDescent="0.25">
      <c r="A12" s="36"/>
      <c r="B12" s="7" t="s">
        <v>9</v>
      </c>
      <c r="C12" s="3">
        <f>SUM(D12:E12)</f>
        <v>83480</v>
      </c>
      <c r="D12" s="3">
        <v>41540</v>
      </c>
      <c r="E12" s="3">
        <v>41940</v>
      </c>
      <c r="F12" s="3">
        <v>41670</v>
      </c>
      <c r="G12" s="23"/>
      <c r="H12" s="29"/>
      <c r="I12" s="30">
        <v>41010</v>
      </c>
      <c r="J12" s="30">
        <v>41.01</v>
      </c>
      <c r="K12" s="30">
        <v>41010</v>
      </c>
      <c r="L12" s="30">
        <v>41.01</v>
      </c>
      <c r="M12" s="30">
        <v>41010</v>
      </c>
      <c r="N12" s="30">
        <v>41.01</v>
      </c>
      <c r="O12" s="30">
        <v>41010</v>
      </c>
      <c r="P12" s="30">
        <v>41.01</v>
      </c>
      <c r="Q12" s="30">
        <v>41010</v>
      </c>
      <c r="R12" s="30">
        <v>41.01</v>
      </c>
      <c r="S12" s="30"/>
      <c r="T12" s="30"/>
      <c r="U12" s="30">
        <v>41010</v>
      </c>
      <c r="V12" s="30">
        <v>41.01</v>
      </c>
      <c r="W12" s="30">
        <v>41010</v>
      </c>
      <c r="X12" s="30">
        <v>41.01</v>
      </c>
      <c r="Y12" s="30">
        <v>41010</v>
      </c>
      <c r="Z12" s="30">
        <v>41.01</v>
      </c>
      <c r="AA12" s="30">
        <v>41010</v>
      </c>
      <c r="AB12" s="30">
        <v>41.01</v>
      </c>
      <c r="AC12" s="30"/>
      <c r="AD12" s="30"/>
      <c r="AE12" s="30"/>
      <c r="AF12" s="33"/>
    </row>
    <row r="13" spans="1:32" s="1" customFormat="1" ht="38.25" customHeight="1" x14ac:dyDescent="0.25">
      <c r="A13" s="36"/>
      <c r="B13" s="17" t="s">
        <v>22</v>
      </c>
      <c r="C13" s="3"/>
      <c r="D13" s="3"/>
      <c r="E13" s="3"/>
      <c r="F13" s="3"/>
      <c r="G13" s="23"/>
      <c r="H13" s="29"/>
      <c r="I13" s="30">
        <v>22500000</v>
      </c>
      <c r="J13" s="30">
        <v>22500</v>
      </c>
      <c r="K13" s="30">
        <v>22500000</v>
      </c>
      <c r="L13" s="30">
        <v>22500</v>
      </c>
      <c r="M13" s="30">
        <v>24500000</v>
      </c>
      <c r="N13" s="30">
        <v>22500</v>
      </c>
      <c r="O13" s="30">
        <v>24500000</v>
      </c>
      <c r="P13" s="30">
        <v>23500</v>
      </c>
      <c r="Q13" s="30">
        <v>24500000</v>
      </c>
      <c r="R13" s="30">
        <v>23500</v>
      </c>
      <c r="S13" s="30"/>
      <c r="T13" s="30"/>
      <c r="U13" s="30">
        <v>24500000</v>
      </c>
      <c r="V13" s="30">
        <v>23500</v>
      </c>
      <c r="W13" s="30">
        <v>24500000</v>
      </c>
      <c r="X13" s="30">
        <v>23500</v>
      </c>
      <c r="Y13" s="30">
        <v>24500000</v>
      </c>
      <c r="Z13" s="30">
        <v>23500</v>
      </c>
      <c r="AA13" s="30">
        <v>24500000</v>
      </c>
      <c r="AB13" s="30">
        <v>23500</v>
      </c>
      <c r="AC13" s="30"/>
      <c r="AD13" s="30"/>
      <c r="AE13" s="30"/>
      <c r="AF13" s="33"/>
    </row>
    <row r="14" spans="1:32" s="1" customFormat="1" ht="38.25" customHeight="1" x14ac:dyDescent="0.25">
      <c r="A14" s="36"/>
      <c r="B14" s="17" t="s">
        <v>23</v>
      </c>
      <c r="C14" s="3"/>
      <c r="D14" s="3"/>
      <c r="E14" s="3"/>
      <c r="F14" s="3"/>
      <c r="G14" s="23"/>
      <c r="H14" s="29"/>
      <c r="I14" s="30">
        <v>10500000</v>
      </c>
      <c r="J14" s="30">
        <v>10500</v>
      </c>
      <c r="K14" s="30">
        <v>10500000</v>
      </c>
      <c r="L14" s="30">
        <v>10500</v>
      </c>
      <c r="M14" s="30">
        <v>10500000</v>
      </c>
      <c r="N14" s="30">
        <v>10500</v>
      </c>
      <c r="O14" s="30">
        <v>10500000</v>
      </c>
      <c r="P14" s="30">
        <v>10500</v>
      </c>
      <c r="Q14" s="30">
        <v>10500000</v>
      </c>
      <c r="R14" s="30">
        <v>10500</v>
      </c>
      <c r="S14" s="30"/>
      <c r="T14" s="30"/>
      <c r="U14" s="30">
        <v>10500000</v>
      </c>
      <c r="V14" s="30">
        <v>10500</v>
      </c>
      <c r="W14" s="30">
        <v>10500000</v>
      </c>
      <c r="X14" s="30">
        <v>10500</v>
      </c>
      <c r="Y14" s="30">
        <v>10500000</v>
      </c>
      <c r="Z14" s="30">
        <v>10500</v>
      </c>
      <c r="AA14" s="30">
        <v>10500000</v>
      </c>
      <c r="AB14" s="30">
        <v>10500</v>
      </c>
      <c r="AC14" s="30"/>
      <c r="AD14" s="30"/>
      <c r="AE14" s="30"/>
      <c r="AF14" s="33"/>
    </row>
    <row r="15" spans="1:32" s="1" customFormat="1" ht="34.5" customHeight="1" x14ac:dyDescent="0.25">
      <c r="A15" s="36"/>
      <c r="B15" s="17" t="s">
        <v>24</v>
      </c>
      <c r="C15" s="3"/>
      <c r="D15" s="3"/>
      <c r="E15" s="3"/>
      <c r="F15" s="3"/>
      <c r="G15" s="23"/>
      <c r="H15" s="29"/>
      <c r="I15" s="30">
        <v>1200000</v>
      </c>
      <c r="J15" s="30">
        <v>1200</v>
      </c>
      <c r="K15" s="30">
        <v>1200000</v>
      </c>
      <c r="L15" s="30">
        <v>1200</v>
      </c>
      <c r="M15" s="30">
        <v>1300000</v>
      </c>
      <c r="N15" s="30">
        <v>1300</v>
      </c>
      <c r="O15" s="30">
        <v>1375000</v>
      </c>
      <c r="P15" s="30">
        <v>1375</v>
      </c>
      <c r="Q15" s="30">
        <v>1450000</v>
      </c>
      <c r="R15" s="30">
        <v>1450</v>
      </c>
      <c r="S15" s="30"/>
      <c r="T15" s="30"/>
      <c r="U15" s="30">
        <v>1510000</v>
      </c>
      <c r="V15" s="30">
        <v>1510</v>
      </c>
      <c r="W15" s="30">
        <v>1570000</v>
      </c>
      <c r="X15" s="30">
        <v>1570</v>
      </c>
      <c r="Y15" s="30">
        <v>1630000</v>
      </c>
      <c r="Z15" s="30">
        <v>1630</v>
      </c>
      <c r="AA15" s="30">
        <v>1690000</v>
      </c>
      <c r="AB15" s="30">
        <v>1690</v>
      </c>
      <c r="AC15" s="30"/>
      <c r="AD15" s="30"/>
      <c r="AE15" s="30"/>
      <c r="AF15" s="33"/>
    </row>
    <row r="16" spans="1:32" s="1" customFormat="1" ht="51" x14ac:dyDescent="0.25">
      <c r="A16" s="36"/>
      <c r="B16" s="10" t="s">
        <v>10</v>
      </c>
      <c r="C16" s="3">
        <f>SUM(D16:E16)</f>
        <v>2368794</v>
      </c>
      <c r="D16" s="3">
        <v>1210427</v>
      </c>
      <c r="E16" s="3">
        <v>1158367</v>
      </c>
      <c r="F16" s="3">
        <v>1098891.3999999999</v>
      </c>
      <c r="G16" s="23"/>
      <c r="H16" s="29"/>
      <c r="I16" s="30">
        <v>1089863.8400000001</v>
      </c>
      <c r="J16" s="30">
        <v>1089.86384</v>
      </c>
      <c r="K16" s="30">
        <v>1089863.8400000001</v>
      </c>
      <c r="L16" s="30">
        <v>1089.86384</v>
      </c>
      <c r="M16" s="30">
        <v>1089863.8400000001</v>
      </c>
      <c r="N16" s="30">
        <v>1089.86384</v>
      </c>
      <c r="O16" s="30">
        <v>1089863.8400000001</v>
      </c>
      <c r="P16" s="30">
        <v>1089.86384</v>
      </c>
      <c r="Q16" s="30">
        <v>1089863.8400000001</v>
      </c>
      <c r="R16" s="30">
        <v>1089.86384</v>
      </c>
      <c r="S16" s="30"/>
      <c r="T16" s="30"/>
      <c r="U16" s="30">
        <v>1089863.8400000001</v>
      </c>
      <c r="V16" s="30">
        <v>1089.86384</v>
      </c>
      <c r="W16" s="30">
        <v>1089863.8400000001</v>
      </c>
      <c r="X16" s="30">
        <v>1089.86384</v>
      </c>
      <c r="Y16" s="30">
        <v>1089863.8400000001</v>
      </c>
      <c r="Z16" s="30">
        <v>1089.86384</v>
      </c>
      <c r="AA16" s="30">
        <v>1089863.8400000001</v>
      </c>
      <c r="AB16" s="30">
        <v>1089.86384</v>
      </c>
      <c r="AC16" s="30"/>
      <c r="AD16" s="30"/>
      <c r="AE16" s="30"/>
      <c r="AF16" s="33"/>
    </row>
    <row r="17" spans="1:32" s="1" customFormat="1" ht="24.75" customHeight="1" x14ac:dyDescent="0.25">
      <c r="A17" s="37"/>
      <c r="B17" s="9" t="s">
        <v>11</v>
      </c>
      <c r="C17" s="5">
        <f>C9+C10+C11+C12+C16</f>
        <v>38938988.219999999</v>
      </c>
      <c r="D17" s="5">
        <f t="shared" ref="D17" si="12">D9+D10+D11+D12+D16</f>
        <v>19517807</v>
      </c>
      <c r="E17" s="5">
        <v>19421181.219999999</v>
      </c>
      <c r="F17" s="11">
        <f t="shared" ref="F17" si="13">SUM(F9:F16)</f>
        <v>19401778.939999994</v>
      </c>
      <c r="G17" s="22">
        <v>212038792.40000001</v>
      </c>
      <c r="H17" s="31">
        <f>G17/1000</f>
        <v>212038.79240000001</v>
      </c>
      <c r="I17" s="31">
        <f>SUM(I9:I16)</f>
        <v>53613472.340000004</v>
      </c>
      <c r="J17" s="31">
        <f>SUM(J9:J16)</f>
        <v>53613.472339999993</v>
      </c>
      <c r="K17" s="31">
        <f t="shared" ref="K17:AB17" si="14">SUM(K9:K16)</f>
        <v>53613472.340000004</v>
      </c>
      <c r="L17" s="31">
        <f t="shared" si="14"/>
        <v>53613.472339999993</v>
      </c>
      <c r="M17" s="31">
        <f t="shared" si="14"/>
        <v>55749611.5</v>
      </c>
      <c r="N17" s="31">
        <f t="shared" si="14"/>
        <v>53749.611499999992</v>
      </c>
      <c r="O17" s="31">
        <f t="shared" si="14"/>
        <v>55824611.5</v>
      </c>
      <c r="P17" s="31">
        <f t="shared" si="14"/>
        <v>54824.611499999992</v>
      </c>
      <c r="Q17" s="31">
        <f t="shared" si="14"/>
        <v>55899611.5</v>
      </c>
      <c r="R17" s="31">
        <f t="shared" si="14"/>
        <v>54899.611499999992</v>
      </c>
      <c r="S17" s="31">
        <f t="shared" si="14"/>
        <v>35000</v>
      </c>
      <c r="T17" s="31"/>
      <c r="U17" s="31">
        <f t="shared" si="14"/>
        <v>56869611.5</v>
      </c>
      <c r="V17" s="31">
        <f t="shared" si="14"/>
        <v>55869.611499999992</v>
      </c>
      <c r="W17" s="31">
        <f t="shared" si="14"/>
        <v>56929611.5</v>
      </c>
      <c r="X17" s="31">
        <f t="shared" si="14"/>
        <v>55929.611499999992</v>
      </c>
      <c r="Y17" s="31">
        <f t="shared" si="14"/>
        <v>56989611.5</v>
      </c>
      <c r="Z17" s="31">
        <f t="shared" si="14"/>
        <v>55989.611499999992</v>
      </c>
      <c r="AA17" s="31">
        <f t="shared" si="14"/>
        <v>57049611.5</v>
      </c>
      <c r="AB17" s="31">
        <f t="shared" si="14"/>
        <v>56049.611499999992</v>
      </c>
      <c r="AC17" s="31">
        <f>H17+J17+L17+N17+P17+V17+X17+Z17+AB17</f>
        <v>651678.40607999999</v>
      </c>
      <c r="AD17" s="31">
        <v>680000</v>
      </c>
      <c r="AE17" s="31">
        <f>AD17-AC17</f>
        <v>28321.593920000014</v>
      </c>
      <c r="AF17" s="34"/>
    </row>
    <row r="18" spans="1:32" x14ac:dyDescent="0.25">
      <c r="G18" s="24">
        <v>213077062.37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>
        <v>681048741</v>
      </c>
      <c r="AE18" s="24"/>
    </row>
    <row r="19" spans="1:32" ht="12" customHeight="1" x14ac:dyDescent="0.25"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18"/>
    </row>
    <row r="20" spans="1:32" ht="1.5" hidden="1" customHeight="1" x14ac:dyDescent="0.25"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18"/>
    </row>
    <row r="21" spans="1:32" ht="0.75" hidden="1" customHeight="1" x14ac:dyDescent="0.25"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2" x14ac:dyDescent="0.25"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2" x14ac:dyDescent="0.25">
      <c r="B23" s="20" t="s">
        <v>27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2" ht="14.25" customHeight="1" x14ac:dyDescent="0.25"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2" hidden="1" x14ac:dyDescent="0.25"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2" x14ac:dyDescent="0.25"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0" t="s">
        <v>37</v>
      </c>
      <c r="AE26" s="24"/>
    </row>
    <row r="27" spans="1:32" ht="102" x14ac:dyDescent="0.25">
      <c r="A27" s="14" t="s">
        <v>0</v>
      </c>
      <c r="B27" s="15" t="s">
        <v>1</v>
      </c>
      <c r="C27" s="13"/>
      <c r="D27" s="13" t="s">
        <v>13</v>
      </c>
      <c r="E27" s="13" t="s">
        <v>2</v>
      </c>
      <c r="F27" s="13" t="s">
        <v>14</v>
      </c>
      <c r="G27" s="25" t="s">
        <v>31</v>
      </c>
      <c r="H27" s="25" t="s">
        <v>31</v>
      </c>
      <c r="I27" s="25" t="s">
        <v>29</v>
      </c>
      <c r="J27" s="25" t="s">
        <v>29</v>
      </c>
      <c r="K27" s="25" t="s">
        <v>30</v>
      </c>
      <c r="L27" s="25" t="s">
        <v>30</v>
      </c>
      <c r="M27" s="25" t="s">
        <v>15</v>
      </c>
      <c r="N27" s="25" t="s">
        <v>15</v>
      </c>
      <c r="O27" s="26" t="s">
        <v>16</v>
      </c>
      <c r="P27" s="26" t="s">
        <v>16</v>
      </c>
      <c r="Q27" s="25" t="s">
        <v>20</v>
      </c>
      <c r="R27" s="25" t="s">
        <v>20</v>
      </c>
      <c r="S27" s="25" t="s">
        <v>19</v>
      </c>
      <c r="T27" s="25" t="s">
        <v>19</v>
      </c>
      <c r="U27" s="25" t="s">
        <v>25</v>
      </c>
      <c r="V27" s="25" t="s">
        <v>25</v>
      </c>
      <c r="W27" s="25" t="s">
        <v>17</v>
      </c>
      <c r="X27" s="25" t="s">
        <v>17</v>
      </c>
      <c r="Y27" s="25" t="s">
        <v>18</v>
      </c>
      <c r="Z27" s="25" t="s">
        <v>18</v>
      </c>
      <c r="AA27" s="25" t="s">
        <v>21</v>
      </c>
      <c r="AB27" s="25" t="s">
        <v>21</v>
      </c>
      <c r="AC27" s="27" t="s">
        <v>34</v>
      </c>
      <c r="AD27" s="27" t="s">
        <v>33</v>
      </c>
      <c r="AE27" s="27" t="s">
        <v>32</v>
      </c>
      <c r="AF27" s="21" t="s">
        <v>36</v>
      </c>
    </row>
    <row r="28" spans="1:32" s="1" customFormat="1" ht="24.75" customHeight="1" x14ac:dyDescent="0.25">
      <c r="A28" s="35" t="s">
        <v>3</v>
      </c>
      <c r="B28" s="2" t="s">
        <v>35</v>
      </c>
      <c r="C28" s="3">
        <f>SUM(D28:E28)</f>
        <v>228447566</v>
      </c>
      <c r="D28" s="3">
        <v>114228459</v>
      </c>
      <c r="E28" s="3">
        <v>114219107</v>
      </c>
      <c r="F28" s="3">
        <v>114301654.38</v>
      </c>
      <c r="G28" s="23"/>
      <c r="H28" s="29"/>
      <c r="I28" s="30">
        <v>114756731.52</v>
      </c>
      <c r="J28" s="30">
        <f>I28/1000</f>
        <v>114756.73152</v>
      </c>
      <c r="K28" s="30">
        <v>114756731.52</v>
      </c>
      <c r="L28" s="30">
        <f>K28/1000</f>
        <v>114756.73152</v>
      </c>
      <c r="M28" s="30">
        <f>(718836-710557)*180+710557*20+I28</f>
        <v>130458091.52</v>
      </c>
      <c r="N28" s="30">
        <f>M28/1000</f>
        <v>130458.09152</v>
      </c>
      <c r="O28" s="30">
        <f>M28+(720476-718836)*180</f>
        <v>130753291.52</v>
      </c>
      <c r="P28" s="30">
        <f>O28/1000</f>
        <v>130753.29152</v>
      </c>
      <c r="Q28" s="30">
        <f>O28+(721767-720476)*20</f>
        <v>130779111.52</v>
      </c>
      <c r="R28" s="30">
        <f>Q28/1000</f>
        <v>130779.11151999999</v>
      </c>
      <c r="S28" s="30">
        <f>116000+116000*0.2</f>
        <v>139200</v>
      </c>
      <c r="T28" s="30">
        <v>139.19999999999999</v>
      </c>
      <c r="U28" s="30">
        <f>Q28+S28*36</f>
        <v>135790311.51999998</v>
      </c>
      <c r="V28" s="30">
        <f>U28/1000</f>
        <v>135790.31151999999</v>
      </c>
      <c r="W28" s="30">
        <f>U28+(722846-721767)*180</f>
        <v>135984531.51999998</v>
      </c>
      <c r="X28" s="30">
        <f>W28/1000</f>
        <v>135984.53151999999</v>
      </c>
      <c r="Y28" s="30">
        <f>W28+(723781-722846)*180</f>
        <v>136152831.51999998</v>
      </c>
      <c r="Z28" s="30">
        <f>Y28/1000</f>
        <v>136152.83151999998</v>
      </c>
      <c r="AA28" s="30">
        <f>Y28+(724211-723781)*180</f>
        <v>136230231.51999998</v>
      </c>
      <c r="AB28" s="30">
        <f>AA28/1000</f>
        <v>136230.23151999997</v>
      </c>
      <c r="AC28" s="30"/>
      <c r="AD28" s="30"/>
      <c r="AE28" s="30"/>
      <c r="AF28" s="32">
        <f>AE30+AE39</f>
        <v>1501.0539200002095</v>
      </c>
    </row>
    <row r="29" spans="1:32" s="1" customFormat="1" ht="24.75" customHeight="1" x14ac:dyDescent="0.25">
      <c r="A29" s="36"/>
      <c r="B29" s="8" t="s">
        <v>4</v>
      </c>
      <c r="C29" s="3">
        <f>SUM(D29:E29)</f>
        <v>16233812.629999999</v>
      </c>
      <c r="D29" s="3">
        <v>8081491</v>
      </c>
      <c r="E29" s="3">
        <v>8152321.6299999999</v>
      </c>
      <c r="F29" s="3">
        <v>8210616.1399999997</v>
      </c>
      <c r="G29" s="23"/>
      <c r="H29" s="29"/>
      <c r="I29" s="30">
        <v>8398382.8699999992</v>
      </c>
      <c r="J29" s="30">
        <f t="shared" ref="J29:J39" si="15">I29/1000</f>
        <v>8398.3828699999995</v>
      </c>
      <c r="K29" s="30">
        <v>8398382.8699999992</v>
      </c>
      <c r="L29" s="30">
        <f t="shared" ref="L29:L39" si="16">K29/1000</f>
        <v>8398.3828699999995</v>
      </c>
      <c r="M29" s="30">
        <v>8773269.3499999996</v>
      </c>
      <c r="N29" s="30">
        <f t="shared" ref="N29:N39" si="17">M29/1000</f>
        <v>8773.2693500000005</v>
      </c>
      <c r="O29" s="30">
        <v>8773269.3499999996</v>
      </c>
      <c r="P29" s="30">
        <f t="shared" ref="P29:P39" si="18">O29/1000</f>
        <v>8773.2693500000005</v>
      </c>
      <c r="Q29" s="30">
        <v>8773269.3499999996</v>
      </c>
      <c r="R29" s="30">
        <f t="shared" ref="R29:R39" si="19">Q29/1000</f>
        <v>8773.2693500000005</v>
      </c>
      <c r="S29" s="30"/>
      <c r="T29" s="30"/>
      <c r="U29" s="30">
        <v>8773269.3499999996</v>
      </c>
      <c r="V29" s="30">
        <f t="shared" ref="V29:V39" si="20">U29/1000</f>
        <v>8773.2693500000005</v>
      </c>
      <c r="W29" s="30">
        <v>8773269.3499999996</v>
      </c>
      <c r="X29" s="30">
        <f t="shared" ref="X29:X39" si="21">W29/1000</f>
        <v>8773.2693500000005</v>
      </c>
      <c r="Y29" s="30">
        <v>8773269.3499999996</v>
      </c>
      <c r="Z29" s="30">
        <f t="shared" ref="Z29:Z39" si="22">Y29/1000</f>
        <v>8773.2693500000005</v>
      </c>
      <c r="AA29" s="30">
        <v>8773269.3499999996</v>
      </c>
      <c r="AB29" s="30">
        <f t="shared" ref="AB29:AB39" si="23">AA29/1000</f>
        <v>8773.2693500000005</v>
      </c>
      <c r="AC29" s="30"/>
      <c r="AD29" s="30"/>
      <c r="AE29" s="30"/>
      <c r="AF29" s="33"/>
    </row>
    <row r="30" spans="1:32" s="1" customFormat="1" ht="22.5" customHeight="1" x14ac:dyDescent="0.25">
      <c r="A30" s="37"/>
      <c r="B30" s="4" t="s">
        <v>5</v>
      </c>
      <c r="C30" s="5">
        <f t="shared" ref="C30" si="24">SUM(C28:C29)</f>
        <v>244681378.63</v>
      </c>
      <c r="D30" s="5">
        <f>D28+D29</f>
        <v>122309950</v>
      </c>
      <c r="E30" s="5">
        <v>122371428.63</v>
      </c>
      <c r="F30" s="5">
        <f t="shared" ref="F30" si="25">SUM(F28:F29)</f>
        <v>122512270.52</v>
      </c>
      <c r="G30" s="22">
        <v>490799387.75</v>
      </c>
      <c r="H30" s="31">
        <f>G30/1000</f>
        <v>490799.38774999999</v>
      </c>
      <c r="I30" s="31">
        <f>SUM(I28:I29)</f>
        <v>123155114.39</v>
      </c>
      <c r="J30" s="31">
        <f t="shared" si="15"/>
        <v>123155.11439</v>
      </c>
      <c r="K30" s="31">
        <f>SUM(K28:K29)</f>
        <v>123155114.39</v>
      </c>
      <c r="L30" s="31">
        <f t="shared" si="16"/>
        <v>123155.11439</v>
      </c>
      <c r="M30" s="31">
        <f>SUM(M28:M29)</f>
        <v>139231360.87</v>
      </c>
      <c r="N30" s="31">
        <f t="shared" si="17"/>
        <v>139231.36087</v>
      </c>
      <c r="O30" s="31">
        <f>SUM(O28:O29)</f>
        <v>139526560.87</v>
      </c>
      <c r="P30" s="31">
        <f t="shared" si="18"/>
        <v>139526.56087000002</v>
      </c>
      <c r="Q30" s="31">
        <f>SUM(Q28:Q29)</f>
        <v>139552380.87</v>
      </c>
      <c r="R30" s="31">
        <f t="shared" si="19"/>
        <v>139552.38086999999</v>
      </c>
      <c r="S30" s="31"/>
      <c r="T30" s="31"/>
      <c r="U30" s="31">
        <f>SUM(U28:U29)</f>
        <v>144563580.86999997</v>
      </c>
      <c r="V30" s="31">
        <f t="shared" si="20"/>
        <v>144563.58086999998</v>
      </c>
      <c r="W30" s="31">
        <f t="shared" ref="W30:AA30" si="26">SUM(W28:W29)</f>
        <v>144757800.86999997</v>
      </c>
      <c r="X30" s="31">
        <f t="shared" si="21"/>
        <v>144757.80086999998</v>
      </c>
      <c r="Y30" s="31">
        <f t="shared" si="26"/>
        <v>144926100.86999997</v>
      </c>
      <c r="Z30" s="31">
        <f t="shared" si="22"/>
        <v>144926.10086999997</v>
      </c>
      <c r="AA30" s="31">
        <f t="shared" si="26"/>
        <v>145003500.86999997</v>
      </c>
      <c r="AB30" s="31">
        <f t="shared" si="23"/>
        <v>145003.50086999999</v>
      </c>
      <c r="AC30" s="31">
        <v>1595118.5</v>
      </c>
      <c r="AD30" s="31">
        <v>1570000</v>
      </c>
      <c r="AE30" s="31">
        <f>AD30-AC30</f>
        <v>-25118.5</v>
      </c>
      <c r="AF30" s="33"/>
    </row>
    <row r="31" spans="1:32" s="1" customFormat="1" ht="24.75" customHeight="1" x14ac:dyDescent="0.25">
      <c r="A31" s="35" t="s">
        <v>6</v>
      </c>
      <c r="B31" s="6" t="s">
        <v>7</v>
      </c>
      <c r="C31" s="3">
        <f>SUM(D31:E31)</f>
        <v>35118398</v>
      </c>
      <c r="D31" s="3">
        <v>17576767</v>
      </c>
      <c r="E31" s="3">
        <v>17541631</v>
      </c>
      <c r="F31" s="3">
        <v>17574031.999999996</v>
      </c>
      <c r="G31" s="23"/>
      <c r="H31" s="29"/>
      <c r="I31" s="30">
        <v>17627717.48</v>
      </c>
      <c r="J31" s="30">
        <v>17627.717479999999</v>
      </c>
      <c r="K31" s="30">
        <v>17627717.48</v>
      </c>
      <c r="L31" s="30">
        <v>17627.717479999999</v>
      </c>
      <c r="M31" s="30">
        <v>17818057.48</v>
      </c>
      <c r="N31" s="30">
        <v>17818.057479999999</v>
      </c>
      <c r="O31" s="30">
        <v>17818057.48</v>
      </c>
      <c r="P31" s="30">
        <v>17818.057479999999</v>
      </c>
      <c r="Q31" s="30">
        <v>17818057.48</v>
      </c>
      <c r="R31" s="30">
        <v>17818.057479999999</v>
      </c>
      <c r="S31" s="30">
        <v>35000</v>
      </c>
      <c r="T31" s="30">
        <v>35</v>
      </c>
      <c r="U31" s="30">
        <v>18868057.48</v>
      </c>
      <c r="V31" s="30">
        <v>18868.057479999999</v>
      </c>
      <c r="W31" s="30">
        <v>18868057.48</v>
      </c>
      <c r="X31" s="30">
        <v>18868.057479999999</v>
      </c>
      <c r="Y31" s="30">
        <v>18868057.48</v>
      </c>
      <c r="Z31" s="30">
        <v>18868.057479999999</v>
      </c>
      <c r="AA31" s="30">
        <v>18868057.48</v>
      </c>
      <c r="AB31" s="30">
        <v>18868.057479999999</v>
      </c>
      <c r="AC31" s="30"/>
      <c r="AD31" s="30"/>
      <c r="AE31" s="30"/>
      <c r="AF31" s="33"/>
    </row>
    <row r="32" spans="1:32" s="1" customFormat="1" ht="24.75" customHeight="1" x14ac:dyDescent="0.25">
      <c r="A32" s="36"/>
      <c r="B32" s="10" t="s">
        <v>12</v>
      </c>
      <c r="C32" s="3">
        <f>SUM(D32:E32)</f>
        <v>1093109.3999999999</v>
      </c>
      <c r="D32" s="3">
        <v>547623</v>
      </c>
      <c r="E32" s="3">
        <v>545486.4</v>
      </c>
      <c r="F32" s="3">
        <v>539412.80000000005</v>
      </c>
      <c r="G32" s="23"/>
      <c r="H32" s="29"/>
      <c r="I32" s="30">
        <v>515912.8</v>
      </c>
      <c r="J32" s="30">
        <v>515.91279999999995</v>
      </c>
      <c r="K32" s="30">
        <v>515912.8</v>
      </c>
      <c r="L32" s="30">
        <v>515.91279999999995</v>
      </c>
      <c r="M32" s="30">
        <v>518883.8</v>
      </c>
      <c r="N32" s="30">
        <v>518.88379999999995</v>
      </c>
      <c r="O32" s="30">
        <v>518883.8</v>
      </c>
      <c r="P32" s="30">
        <v>518.88379999999995</v>
      </c>
      <c r="Q32" s="30">
        <v>518883.8</v>
      </c>
      <c r="R32" s="30">
        <v>518.88379999999995</v>
      </c>
      <c r="S32" s="30"/>
      <c r="T32" s="30"/>
      <c r="U32" s="30">
        <v>518883.8</v>
      </c>
      <c r="V32" s="30">
        <v>518.88379999999995</v>
      </c>
      <c r="W32" s="30">
        <v>518883.8</v>
      </c>
      <c r="X32" s="30">
        <v>518.88379999999995</v>
      </c>
      <c r="Y32" s="30">
        <v>518883.8</v>
      </c>
      <c r="Z32" s="30">
        <v>518.88379999999995</v>
      </c>
      <c r="AA32" s="30">
        <v>518883.8</v>
      </c>
      <c r="AB32" s="30">
        <v>518.88379999999995</v>
      </c>
      <c r="AC32" s="30"/>
      <c r="AD32" s="30"/>
      <c r="AE32" s="30"/>
      <c r="AF32" s="33"/>
    </row>
    <row r="33" spans="1:32" s="1" customFormat="1" ht="24.75" customHeight="1" x14ac:dyDescent="0.25">
      <c r="A33" s="36"/>
      <c r="B33" s="7" t="s">
        <v>8</v>
      </c>
      <c r="C33" s="3">
        <f>SUM(D33:E33)</f>
        <v>275206.82</v>
      </c>
      <c r="D33" s="3">
        <v>141450</v>
      </c>
      <c r="E33" s="3">
        <v>133756.82</v>
      </c>
      <c r="F33" s="3">
        <v>147772.74</v>
      </c>
      <c r="G33" s="23"/>
      <c r="H33" s="29"/>
      <c r="I33" s="30">
        <v>138968.22</v>
      </c>
      <c r="J33" s="30">
        <v>138.96822</v>
      </c>
      <c r="K33" s="30">
        <v>138968.22</v>
      </c>
      <c r="L33" s="30">
        <v>138.96822</v>
      </c>
      <c r="M33" s="30">
        <v>172136.38</v>
      </c>
      <c r="N33" s="30">
        <v>172.13638</v>
      </c>
      <c r="O33" s="30">
        <v>172136.38</v>
      </c>
      <c r="P33" s="30">
        <v>172.13638</v>
      </c>
      <c r="Q33" s="30">
        <v>172136.38</v>
      </c>
      <c r="R33" s="30">
        <v>172.13638</v>
      </c>
      <c r="S33" s="30"/>
      <c r="T33" s="30"/>
      <c r="U33" s="30">
        <v>172136.38</v>
      </c>
      <c r="V33" s="30">
        <v>172.13638</v>
      </c>
      <c r="W33" s="30">
        <v>172136.38</v>
      </c>
      <c r="X33" s="30">
        <v>172.13638</v>
      </c>
      <c r="Y33" s="30">
        <v>172136.38</v>
      </c>
      <c r="Z33" s="30">
        <v>172.13638</v>
      </c>
      <c r="AA33" s="30">
        <v>172136.38</v>
      </c>
      <c r="AB33" s="30">
        <v>172.13638</v>
      </c>
      <c r="AC33" s="30"/>
      <c r="AD33" s="30"/>
      <c r="AE33" s="30"/>
      <c r="AF33" s="33"/>
    </row>
    <row r="34" spans="1:32" s="1" customFormat="1" ht="24.75" customHeight="1" x14ac:dyDescent="0.25">
      <c r="A34" s="36"/>
      <c r="B34" s="7" t="s">
        <v>9</v>
      </c>
      <c r="C34" s="3">
        <f>SUM(D34:E34)</f>
        <v>83480</v>
      </c>
      <c r="D34" s="3">
        <v>41540</v>
      </c>
      <c r="E34" s="3">
        <v>41940</v>
      </c>
      <c r="F34" s="3">
        <v>41670</v>
      </c>
      <c r="G34" s="23"/>
      <c r="H34" s="29"/>
      <c r="I34" s="30">
        <v>41010</v>
      </c>
      <c r="J34" s="30">
        <v>41.01</v>
      </c>
      <c r="K34" s="30">
        <v>41010</v>
      </c>
      <c r="L34" s="30">
        <v>41.01</v>
      </c>
      <c r="M34" s="30">
        <v>41010</v>
      </c>
      <c r="N34" s="30">
        <v>41.01</v>
      </c>
      <c r="O34" s="30">
        <v>41010</v>
      </c>
      <c r="P34" s="30">
        <v>41.01</v>
      </c>
      <c r="Q34" s="30">
        <v>41010</v>
      </c>
      <c r="R34" s="30">
        <v>41.01</v>
      </c>
      <c r="S34" s="30"/>
      <c r="T34" s="30"/>
      <c r="U34" s="30">
        <v>41010</v>
      </c>
      <c r="V34" s="30">
        <v>41.01</v>
      </c>
      <c r="W34" s="30">
        <v>41010</v>
      </c>
      <c r="X34" s="30">
        <v>41.01</v>
      </c>
      <c r="Y34" s="30">
        <v>41010</v>
      </c>
      <c r="Z34" s="30">
        <v>41.01</v>
      </c>
      <c r="AA34" s="30">
        <v>41010</v>
      </c>
      <c r="AB34" s="30">
        <v>41.01</v>
      </c>
      <c r="AC34" s="30"/>
      <c r="AD34" s="30"/>
      <c r="AE34" s="30"/>
      <c r="AF34" s="33"/>
    </row>
    <row r="35" spans="1:32" s="1" customFormat="1" ht="38.25" customHeight="1" x14ac:dyDescent="0.25">
      <c r="A35" s="36"/>
      <c r="B35" s="17" t="s">
        <v>22</v>
      </c>
      <c r="C35" s="3"/>
      <c r="D35" s="3"/>
      <c r="E35" s="3"/>
      <c r="F35" s="3"/>
      <c r="G35" s="23"/>
      <c r="H35" s="29"/>
      <c r="I35" s="30">
        <v>22500000</v>
      </c>
      <c r="J35" s="30">
        <v>22500</v>
      </c>
      <c r="K35" s="30">
        <v>22500000</v>
      </c>
      <c r="L35" s="30">
        <v>22500</v>
      </c>
      <c r="M35" s="30">
        <v>24500000</v>
      </c>
      <c r="N35" s="30">
        <v>22500</v>
      </c>
      <c r="O35" s="30">
        <v>24500000</v>
      </c>
      <c r="P35" s="30">
        <v>23500</v>
      </c>
      <c r="Q35" s="30">
        <v>24500000</v>
      </c>
      <c r="R35" s="30">
        <v>23500</v>
      </c>
      <c r="S35" s="30"/>
      <c r="T35" s="30"/>
      <c r="U35" s="30">
        <v>24500000</v>
      </c>
      <c r="V35" s="30">
        <v>23500</v>
      </c>
      <c r="W35" s="30">
        <v>24500000</v>
      </c>
      <c r="X35" s="30">
        <v>23500</v>
      </c>
      <c r="Y35" s="30">
        <v>24500000</v>
      </c>
      <c r="Z35" s="30">
        <v>23500</v>
      </c>
      <c r="AA35" s="30">
        <v>24500000</v>
      </c>
      <c r="AB35" s="30">
        <v>23500</v>
      </c>
      <c r="AC35" s="30"/>
      <c r="AD35" s="30"/>
      <c r="AE35" s="30"/>
      <c r="AF35" s="33"/>
    </row>
    <row r="36" spans="1:32" s="1" customFormat="1" ht="38.25" customHeight="1" x14ac:dyDescent="0.25">
      <c r="A36" s="36"/>
      <c r="B36" s="17" t="s">
        <v>23</v>
      </c>
      <c r="C36" s="3"/>
      <c r="D36" s="3"/>
      <c r="E36" s="3"/>
      <c r="F36" s="3"/>
      <c r="G36" s="23"/>
      <c r="H36" s="29"/>
      <c r="I36" s="30">
        <v>10500000</v>
      </c>
      <c r="J36" s="30">
        <v>10500</v>
      </c>
      <c r="K36" s="30">
        <v>10500000</v>
      </c>
      <c r="L36" s="30">
        <v>10500</v>
      </c>
      <c r="M36" s="30">
        <v>10500000</v>
      </c>
      <c r="N36" s="30">
        <v>10500</v>
      </c>
      <c r="O36" s="30">
        <v>10500000</v>
      </c>
      <c r="P36" s="30">
        <v>10500</v>
      </c>
      <c r="Q36" s="30">
        <v>10500000</v>
      </c>
      <c r="R36" s="30">
        <v>10500</v>
      </c>
      <c r="S36" s="30"/>
      <c r="T36" s="30"/>
      <c r="U36" s="30">
        <v>10500000</v>
      </c>
      <c r="V36" s="30">
        <v>10500</v>
      </c>
      <c r="W36" s="30">
        <v>10500000</v>
      </c>
      <c r="X36" s="30">
        <v>10500</v>
      </c>
      <c r="Y36" s="30">
        <v>10500000</v>
      </c>
      <c r="Z36" s="30">
        <v>10500</v>
      </c>
      <c r="AA36" s="30">
        <v>10500000</v>
      </c>
      <c r="AB36" s="30">
        <v>10500</v>
      </c>
      <c r="AC36" s="30"/>
      <c r="AD36" s="30"/>
      <c r="AE36" s="30"/>
      <c r="AF36" s="33"/>
    </row>
    <row r="37" spans="1:32" s="1" customFormat="1" ht="34.5" customHeight="1" x14ac:dyDescent="0.25">
      <c r="A37" s="36"/>
      <c r="B37" s="17" t="s">
        <v>24</v>
      </c>
      <c r="C37" s="3"/>
      <c r="D37" s="3"/>
      <c r="E37" s="3"/>
      <c r="F37" s="3"/>
      <c r="G37" s="23"/>
      <c r="H37" s="29"/>
      <c r="I37" s="30">
        <v>1200000</v>
      </c>
      <c r="J37" s="30">
        <v>1200</v>
      </c>
      <c r="K37" s="30">
        <v>1200000</v>
      </c>
      <c r="L37" s="30">
        <v>1200</v>
      </c>
      <c r="M37" s="30">
        <v>1300000</v>
      </c>
      <c r="N37" s="30">
        <v>1300</v>
      </c>
      <c r="O37" s="30">
        <v>1375000</v>
      </c>
      <c r="P37" s="30">
        <v>1375</v>
      </c>
      <c r="Q37" s="30">
        <v>1450000</v>
      </c>
      <c r="R37" s="30">
        <v>1450</v>
      </c>
      <c r="S37" s="30"/>
      <c r="T37" s="30"/>
      <c r="U37" s="30">
        <v>1510000</v>
      </c>
      <c r="V37" s="30">
        <v>1510</v>
      </c>
      <c r="W37" s="30">
        <v>1570000</v>
      </c>
      <c r="X37" s="30">
        <v>1570</v>
      </c>
      <c r="Y37" s="30">
        <v>1630000</v>
      </c>
      <c r="Z37" s="30">
        <v>1630</v>
      </c>
      <c r="AA37" s="30">
        <v>1690000</v>
      </c>
      <c r="AB37" s="30">
        <v>1690</v>
      </c>
      <c r="AC37" s="30"/>
      <c r="AD37" s="30"/>
      <c r="AE37" s="30"/>
      <c r="AF37" s="33"/>
    </row>
    <row r="38" spans="1:32" s="1" customFormat="1" ht="51" x14ac:dyDescent="0.25">
      <c r="A38" s="36"/>
      <c r="B38" s="10" t="s">
        <v>10</v>
      </c>
      <c r="C38" s="3">
        <f>SUM(D38:E38)</f>
        <v>2368794</v>
      </c>
      <c r="D38" s="3">
        <v>1210427</v>
      </c>
      <c r="E38" s="3">
        <v>1158367</v>
      </c>
      <c r="F38" s="3">
        <v>1098891.3999999999</v>
      </c>
      <c r="G38" s="23"/>
      <c r="H38" s="29"/>
      <c r="I38" s="30">
        <v>1089863.8400000001</v>
      </c>
      <c r="J38" s="30">
        <v>1089.86384</v>
      </c>
      <c r="K38" s="30">
        <v>1089863.8400000001</v>
      </c>
      <c r="L38" s="30">
        <v>1089.86384</v>
      </c>
      <c r="M38" s="30">
        <v>1089863.8400000001</v>
      </c>
      <c r="N38" s="30">
        <v>1089.86384</v>
      </c>
      <c r="O38" s="30">
        <v>1089863.8400000001</v>
      </c>
      <c r="P38" s="30">
        <v>1089.86384</v>
      </c>
      <c r="Q38" s="30">
        <v>1089863.8400000001</v>
      </c>
      <c r="R38" s="30">
        <v>1089.86384</v>
      </c>
      <c r="S38" s="30"/>
      <c r="T38" s="30"/>
      <c r="U38" s="30">
        <v>1089863.8400000001</v>
      </c>
      <c r="V38" s="30">
        <v>1089.86384</v>
      </c>
      <c r="W38" s="30">
        <v>1089863.8400000001</v>
      </c>
      <c r="X38" s="30">
        <v>1089.86384</v>
      </c>
      <c r="Y38" s="30">
        <v>1089863.8400000001</v>
      </c>
      <c r="Z38" s="30">
        <v>1089.86384</v>
      </c>
      <c r="AA38" s="30">
        <v>1089863.8400000001</v>
      </c>
      <c r="AB38" s="30">
        <v>1089.86384</v>
      </c>
      <c r="AC38" s="30"/>
      <c r="AD38" s="30"/>
      <c r="AE38" s="30"/>
      <c r="AF38" s="33"/>
    </row>
    <row r="39" spans="1:32" s="1" customFormat="1" ht="24.75" customHeight="1" x14ac:dyDescent="0.25">
      <c r="A39" s="37"/>
      <c r="B39" s="9" t="s">
        <v>11</v>
      </c>
      <c r="C39" s="5">
        <f>C31+C32+C33+C34+C38</f>
        <v>38938988.219999999</v>
      </c>
      <c r="D39" s="5">
        <f t="shared" ref="D39" si="27">D31+D32+D33+D34+D38</f>
        <v>19517807</v>
      </c>
      <c r="E39" s="5">
        <v>19421181.219999999</v>
      </c>
      <c r="F39" s="11">
        <f t="shared" ref="F39" si="28">SUM(F31:F38)</f>
        <v>19401778.939999994</v>
      </c>
      <c r="G39" s="22">
        <v>212038792.40000001</v>
      </c>
      <c r="H39" s="31">
        <f>G39/1000</f>
        <v>212038.79240000001</v>
      </c>
      <c r="I39" s="31">
        <f>SUM(I31:I38)</f>
        <v>53613472.340000004</v>
      </c>
      <c r="J39" s="31">
        <f>SUM(J31:J38)</f>
        <v>53613.472339999993</v>
      </c>
      <c r="K39" s="31">
        <f t="shared" ref="K39:AB39" si="29">SUM(K31:K38)</f>
        <v>53613472.340000004</v>
      </c>
      <c r="L39" s="31">
        <f t="shared" si="29"/>
        <v>53613.472339999993</v>
      </c>
      <c r="M39" s="31">
        <f t="shared" si="29"/>
        <v>55939951.5</v>
      </c>
      <c r="N39" s="31">
        <f t="shared" si="29"/>
        <v>53939.951499999996</v>
      </c>
      <c r="O39" s="31">
        <f t="shared" si="29"/>
        <v>56014951.5</v>
      </c>
      <c r="P39" s="31">
        <f t="shared" si="29"/>
        <v>55014.951499999996</v>
      </c>
      <c r="Q39" s="31">
        <f t="shared" si="29"/>
        <v>56089951.5</v>
      </c>
      <c r="R39" s="31">
        <f t="shared" si="29"/>
        <v>55089.951499999996</v>
      </c>
      <c r="S39" s="31">
        <f t="shared" si="29"/>
        <v>35000</v>
      </c>
      <c r="T39" s="31"/>
      <c r="U39" s="31">
        <f t="shared" si="29"/>
        <v>57199951.5</v>
      </c>
      <c r="V39" s="31">
        <f t="shared" si="29"/>
        <v>56199.951499999996</v>
      </c>
      <c r="W39" s="31">
        <f t="shared" si="29"/>
        <v>57259951.5</v>
      </c>
      <c r="X39" s="31">
        <f t="shared" si="29"/>
        <v>56259.951499999996</v>
      </c>
      <c r="Y39" s="31">
        <f t="shared" si="29"/>
        <v>57319951.5</v>
      </c>
      <c r="Z39" s="31">
        <f t="shared" si="29"/>
        <v>56319.951499999996</v>
      </c>
      <c r="AA39" s="31">
        <f t="shared" si="29"/>
        <v>57379951.5</v>
      </c>
      <c r="AB39" s="31">
        <f t="shared" si="29"/>
        <v>56379.951499999996</v>
      </c>
      <c r="AC39" s="31">
        <f>H39+J39+L39+N39+P39+V39+X39+Z39+AB39</f>
        <v>653380.44607999979</v>
      </c>
      <c r="AD39" s="31">
        <v>680000</v>
      </c>
      <c r="AE39" s="31">
        <f>AD39-AC39</f>
        <v>26619.553920000209</v>
      </c>
      <c r="AF39" s="34"/>
    </row>
    <row r="40" spans="1:32" x14ac:dyDescent="0.25"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2" x14ac:dyDescent="0.25"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2" x14ac:dyDescent="0.25"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2" x14ac:dyDescent="0.25"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2" x14ac:dyDescent="0.25"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2" x14ac:dyDescent="0.25"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2" x14ac:dyDescent="0.25"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2" x14ac:dyDescent="0.25">
      <c r="B47" s="20" t="s">
        <v>28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2" ht="1.5" customHeight="1" x14ac:dyDescent="0.25"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2" hidden="1" x14ac:dyDescent="0.25"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2" x14ac:dyDescent="0.25"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0" t="s">
        <v>37</v>
      </c>
      <c r="AE50" s="24"/>
    </row>
    <row r="51" spans="1:32" ht="102" x14ac:dyDescent="0.25">
      <c r="A51" s="14" t="s">
        <v>0</v>
      </c>
      <c r="B51" s="15" t="s">
        <v>1</v>
      </c>
      <c r="C51" s="13"/>
      <c r="D51" s="13" t="s">
        <v>13</v>
      </c>
      <c r="E51" s="13" t="s">
        <v>2</v>
      </c>
      <c r="F51" s="13" t="s">
        <v>14</v>
      </c>
      <c r="G51" s="25" t="s">
        <v>31</v>
      </c>
      <c r="H51" s="25" t="s">
        <v>31</v>
      </c>
      <c r="I51" s="25" t="s">
        <v>29</v>
      </c>
      <c r="J51" s="25" t="s">
        <v>29</v>
      </c>
      <c r="K51" s="25" t="s">
        <v>30</v>
      </c>
      <c r="L51" s="25" t="s">
        <v>30</v>
      </c>
      <c r="M51" s="25" t="s">
        <v>15</v>
      </c>
      <c r="N51" s="25" t="s">
        <v>15</v>
      </c>
      <c r="O51" s="26" t="s">
        <v>16</v>
      </c>
      <c r="P51" s="26" t="s">
        <v>16</v>
      </c>
      <c r="Q51" s="25" t="s">
        <v>20</v>
      </c>
      <c r="R51" s="25" t="s">
        <v>20</v>
      </c>
      <c r="S51" s="25" t="s">
        <v>19</v>
      </c>
      <c r="T51" s="25" t="s">
        <v>19</v>
      </c>
      <c r="U51" s="25" t="s">
        <v>25</v>
      </c>
      <c r="V51" s="25" t="s">
        <v>25</v>
      </c>
      <c r="W51" s="25" t="s">
        <v>17</v>
      </c>
      <c r="X51" s="25" t="s">
        <v>17</v>
      </c>
      <c r="Y51" s="25" t="s">
        <v>18</v>
      </c>
      <c r="Z51" s="25" t="s">
        <v>18</v>
      </c>
      <c r="AA51" s="25" t="s">
        <v>21</v>
      </c>
      <c r="AB51" s="25" t="s">
        <v>21</v>
      </c>
      <c r="AC51" s="27" t="s">
        <v>34</v>
      </c>
      <c r="AD51" s="27" t="s">
        <v>33</v>
      </c>
      <c r="AE51" s="27" t="s">
        <v>32</v>
      </c>
      <c r="AF51" s="21" t="s">
        <v>36</v>
      </c>
    </row>
    <row r="52" spans="1:32" s="1" customFormat="1" ht="24.75" customHeight="1" x14ac:dyDescent="0.25">
      <c r="A52" s="35" t="s">
        <v>3</v>
      </c>
      <c r="B52" s="2" t="s">
        <v>35</v>
      </c>
      <c r="C52" s="3">
        <f>SUM(D52:E52)</f>
        <v>228447566</v>
      </c>
      <c r="D52" s="3">
        <v>114228459</v>
      </c>
      <c r="E52" s="3">
        <v>114219107</v>
      </c>
      <c r="F52" s="3">
        <v>114301654.38</v>
      </c>
      <c r="G52" s="23"/>
      <c r="H52" s="29"/>
      <c r="I52" s="30">
        <v>114756731.52</v>
      </c>
      <c r="J52" s="30">
        <f>I52/1000</f>
        <v>114756.73152</v>
      </c>
      <c r="K52" s="30">
        <v>114756731.52</v>
      </c>
      <c r="L52" s="30">
        <f>K52/1000</f>
        <v>114756.73152</v>
      </c>
      <c r="M52" s="30">
        <f>(718836-710557)*180+710557*20+I52</f>
        <v>130458091.52</v>
      </c>
      <c r="N52" s="30">
        <f>M52/1000</f>
        <v>130458.09152</v>
      </c>
      <c r="O52" s="30">
        <f>M52+(720476-718836)*180</f>
        <v>130753291.52</v>
      </c>
      <c r="P52" s="30">
        <f>O52/1000</f>
        <v>130753.29152</v>
      </c>
      <c r="Q52" s="30">
        <f>O52+(721767-720476)*20</f>
        <v>130779111.52</v>
      </c>
      <c r="R52" s="30">
        <f>Q52/1000</f>
        <v>130779.11151999999</v>
      </c>
      <c r="S52" s="30">
        <f>116000+116000*0.2</f>
        <v>139200</v>
      </c>
      <c r="T52" s="30">
        <f>S52/1000</f>
        <v>139.19999999999999</v>
      </c>
      <c r="U52" s="30">
        <f>Q52+S52*36</f>
        <v>135790311.51999998</v>
      </c>
      <c r="V52" s="30">
        <f>U52/1000</f>
        <v>135790.31151999999</v>
      </c>
      <c r="W52" s="30">
        <f>U52+(722846-721767)*180</f>
        <v>135984531.51999998</v>
      </c>
      <c r="X52" s="30">
        <f>W52/1000</f>
        <v>135984.53151999999</v>
      </c>
      <c r="Y52" s="30">
        <f>W52+(723781-722846)*180</f>
        <v>136152831.51999998</v>
      </c>
      <c r="Z52" s="30">
        <f>Y52/1000</f>
        <v>136152.83151999998</v>
      </c>
      <c r="AA52" s="30">
        <f>Y52+(724211-723781)*180</f>
        <v>136230231.51999998</v>
      </c>
      <c r="AB52" s="30">
        <f>AA52/1000</f>
        <v>136230.23151999997</v>
      </c>
      <c r="AC52" s="30"/>
      <c r="AD52" s="30"/>
      <c r="AE52" s="30"/>
      <c r="AF52" s="32">
        <f>AE54+AE63</f>
        <v>-1513.5860800001537</v>
      </c>
    </row>
    <row r="53" spans="1:32" s="1" customFormat="1" ht="24.75" customHeight="1" x14ac:dyDescent="0.25">
      <c r="A53" s="36"/>
      <c r="B53" s="8" t="s">
        <v>4</v>
      </c>
      <c r="C53" s="3">
        <f>SUM(D53:E53)</f>
        <v>16233812.629999999</v>
      </c>
      <c r="D53" s="3">
        <v>8081491</v>
      </c>
      <c r="E53" s="3">
        <v>8152321.6299999999</v>
      </c>
      <c r="F53" s="3">
        <v>8210616.1399999997</v>
      </c>
      <c r="G53" s="23"/>
      <c r="H53" s="29"/>
      <c r="I53" s="30">
        <v>8398382.8699999992</v>
      </c>
      <c r="J53" s="30">
        <f t="shared" ref="J53:J63" si="30">I53/1000</f>
        <v>8398.3828699999995</v>
      </c>
      <c r="K53" s="30">
        <v>8398382.8699999992</v>
      </c>
      <c r="L53" s="30">
        <f t="shared" ref="L53:L63" si="31">K53/1000</f>
        <v>8398.3828699999995</v>
      </c>
      <c r="M53" s="30">
        <v>8773269.3499999996</v>
      </c>
      <c r="N53" s="30">
        <f t="shared" ref="N53:N63" si="32">M53/1000</f>
        <v>8773.2693500000005</v>
      </c>
      <c r="O53" s="30">
        <v>8773269.3499999996</v>
      </c>
      <c r="P53" s="30">
        <f t="shared" ref="P53:P63" si="33">O53/1000</f>
        <v>8773.2693500000005</v>
      </c>
      <c r="Q53" s="30">
        <v>8773269.3499999996</v>
      </c>
      <c r="R53" s="30">
        <f t="shared" ref="R53:R63" si="34">Q53/1000</f>
        <v>8773.2693500000005</v>
      </c>
      <c r="S53" s="30"/>
      <c r="T53" s="30"/>
      <c r="U53" s="30">
        <v>8773269.3499999996</v>
      </c>
      <c r="V53" s="30">
        <f t="shared" ref="V53:V63" si="35">U53/1000</f>
        <v>8773.2693500000005</v>
      </c>
      <c r="W53" s="30">
        <v>8773269.3499999996</v>
      </c>
      <c r="X53" s="30">
        <f t="shared" ref="X53:X63" si="36">W53/1000</f>
        <v>8773.2693500000005</v>
      </c>
      <c r="Y53" s="30">
        <v>8773269.3499999996</v>
      </c>
      <c r="Z53" s="30">
        <f t="shared" ref="Z53:Z63" si="37">Y53/1000</f>
        <v>8773.2693500000005</v>
      </c>
      <c r="AA53" s="30">
        <v>8773269.3499999996</v>
      </c>
      <c r="AB53" s="30">
        <f t="shared" ref="AB53:AB63" si="38">AA53/1000</f>
        <v>8773.2693500000005</v>
      </c>
      <c r="AC53" s="30"/>
      <c r="AD53" s="30"/>
      <c r="AE53" s="30"/>
      <c r="AF53" s="33"/>
    </row>
    <row r="54" spans="1:32" s="1" customFormat="1" ht="22.5" customHeight="1" x14ac:dyDescent="0.25">
      <c r="A54" s="37"/>
      <c r="B54" s="4" t="s">
        <v>5</v>
      </c>
      <c r="C54" s="5">
        <f t="shared" ref="C54" si="39">SUM(C52:C53)</f>
        <v>244681378.63</v>
      </c>
      <c r="D54" s="5">
        <f>D52+D53</f>
        <v>122309950</v>
      </c>
      <c r="E54" s="5">
        <v>122371428.63</v>
      </c>
      <c r="F54" s="5">
        <f t="shared" ref="F54" si="40">SUM(F52:F53)</f>
        <v>122512270.52</v>
      </c>
      <c r="G54" s="22">
        <v>490799387.75</v>
      </c>
      <c r="H54" s="31">
        <f>G54/1000</f>
        <v>490799.38774999999</v>
      </c>
      <c r="I54" s="31">
        <f>SUM(I52:I53)</f>
        <v>123155114.39</v>
      </c>
      <c r="J54" s="31">
        <f t="shared" si="30"/>
        <v>123155.11439</v>
      </c>
      <c r="K54" s="31">
        <f>SUM(K52:K53)</f>
        <v>123155114.39</v>
      </c>
      <c r="L54" s="31">
        <f t="shared" si="31"/>
        <v>123155.11439</v>
      </c>
      <c r="M54" s="31">
        <f>SUM(M52:M53)</f>
        <v>139231360.87</v>
      </c>
      <c r="N54" s="31">
        <f t="shared" si="32"/>
        <v>139231.36087</v>
      </c>
      <c r="O54" s="31">
        <f>SUM(O52:O53)</f>
        <v>139526560.87</v>
      </c>
      <c r="P54" s="31">
        <f t="shared" si="33"/>
        <v>139526.56087000002</v>
      </c>
      <c r="Q54" s="31">
        <f>SUM(Q52:Q53)</f>
        <v>139552380.87</v>
      </c>
      <c r="R54" s="31">
        <f t="shared" si="34"/>
        <v>139552.38086999999</v>
      </c>
      <c r="S54" s="31"/>
      <c r="T54" s="31"/>
      <c r="U54" s="31">
        <f>SUM(U52:U53)</f>
        <v>144563580.86999997</v>
      </c>
      <c r="V54" s="31">
        <f t="shared" si="35"/>
        <v>144563.58086999998</v>
      </c>
      <c r="W54" s="31">
        <f t="shared" ref="W54:AA54" si="41">SUM(W52:W53)</f>
        <v>144757800.86999997</v>
      </c>
      <c r="X54" s="31">
        <f t="shared" si="36"/>
        <v>144757.80086999998</v>
      </c>
      <c r="Y54" s="31">
        <f t="shared" si="41"/>
        <v>144926100.86999997</v>
      </c>
      <c r="Z54" s="31">
        <f t="shared" si="37"/>
        <v>144926.10086999997</v>
      </c>
      <c r="AA54" s="31">
        <f t="shared" si="41"/>
        <v>145003500.86999997</v>
      </c>
      <c r="AB54" s="31">
        <f t="shared" si="38"/>
        <v>145003.50086999999</v>
      </c>
      <c r="AC54" s="31">
        <v>1595118.5</v>
      </c>
      <c r="AD54" s="31">
        <v>1570000</v>
      </c>
      <c r="AE54" s="31">
        <f>AD54-AC54</f>
        <v>-25118.5</v>
      </c>
      <c r="AF54" s="33"/>
    </row>
    <row r="55" spans="1:32" s="1" customFormat="1" ht="24.75" customHeight="1" x14ac:dyDescent="0.25">
      <c r="A55" s="35" t="s">
        <v>6</v>
      </c>
      <c r="B55" s="6" t="s">
        <v>7</v>
      </c>
      <c r="C55" s="3">
        <f>SUM(D55:E55)</f>
        <v>35118398</v>
      </c>
      <c r="D55" s="3">
        <v>17576767</v>
      </c>
      <c r="E55" s="3">
        <v>17541631</v>
      </c>
      <c r="F55" s="3">
        <v>17574031.999999996</v>
      </c>
      <c r="G55" s="23"/>
      <c r="H55" s="29"/>
      <c r="I55" s="30">
        <v>17627717.48</v>
      </c>
      <c r="J55" s="30">
        <v>17627.717479999999</v>
      </c>
      <c r="K55" s="30">
        <v>17627717.48</v>
      </c>
      <c r="L55" s="30">
        <v>17627.717479999999</v>
      </c>
      <c r="M55" s="30">
        <v>18320497.48</v>
      </c>
      <c r="N55" s="30">
        <v>18320.497480000002</v>
      </c>
      <c r="O55" s="30">
        <v>18320497.48</v>
      </c>
      <c r="P55" s="30">
        <v>18320.497480000002</v>
      </c>
      <c r="Q55" s="30">
        <v>18320497.48</v>
      </c>
      <c r="R55" s="30">
        <v>18320.497480000002</v>
      </c>
      <c r="S55" s="30">
        <v>35000</v>
      </c>
      <c r="T55" s="30">
        <v>35</v>
      </c>
      <c r="U55" s="30">
        <v>19370497.48</v>
      </c>
      <c r="V55" s="30">
        <v>19370.497480000002</v>
      </c>
      <c r="W55" s="30">
        <v>19370497.48</v>
      </c>
      <c r="X55" s="30">
        <v>19370.497480000002</v>
      </c>
      <c r="Y55" s="30">
        <v>19370497.48</v>
      </c>
      <c r="Z55" s="30">
        <v>19370.497480000002</v>
      </c>
      <c r="AA55" s="30">
        <v>19370497.48</v>
      </c>
      <c r="AB55" s="30">
        <v>19370.497480000002</v>
      </c>
      <c r="AC55" s="30"/>
      <c r="AD55" s="30"/>
      <c r="AE55" s="30"/>
      <c r="AF55" s="33"/>
    </row>
    <row r="56" spans="1:32" s="1" customFormat="1" ht="24.75" customHeight="1" x14ac:dyDescent="0.25">
      <c r="A56" s="36"/>
      <c r="B56" s="10" t="s">
        <v>12</v>
      </c>
      <c r="C56" s="3">
        <f>SUM(D56:E56)</f>
        <v>1093109.3999999999</v>
      </c>
      <c r="D56" s="3">
        <v>547623</v>
      </c>
      <c r="E56" s="3">
        <v>545486.4</v>
      </c>
      <c r="F56" s="3">
        <v>539412.80000000005</v>
      </c>
      <c r="G56" s="23"/>
      <c r="H56" s="29"/>
      <c r="I56" s="30">
        <v>515912.8</v>
      </c>
      <c r="J56" s="30">
        <v>515.91279999999995</v>
      </c>
      <c r="K56" s="30">
        <v>515912.8</v>
      </c>
      <c r="L56" s="30">
        <v>515.91279999999995</v>
      </c>
      <c r="M56" s="30">
        <v>518883.8</v>
      </c>
      <c r="N56" s="30">
        <v>518.88379999999995</v>
      </c>
      <c r="O56" s="30">
        <v>518883.8</v>
      </c>
      <c r="P56" s="30">
        <v>518.88379999999995</v>
      </c>
      <c r="Q56" s="30">
        <v>518883.8</v>
      </c>
      <c r="R56" s="30">
        <v>518.88379999999995</v>
      </c>
      <c r="S56" s="30"/>
      <c r="T56" s="30"/>
      <c r="U56" s="30">
        <v>518883.8</v>
      </c>
      <c r="V56" s="30">
        <v>518.88379999999995</v>
      </c>
      <c r="W56" s="30">
        <v>518883.8</v>
      </c>
      <c r="X56" s="30">
        <v>518.88379999999995</v>
      </c>
      <c r="Y56" s="30">
        <v>518883.8</v>
      </c>
      <c r="Z56" s="30">
        <v>518.88379999999995</v>
      </c>
      <c r="AA56" s="30">
        <v>518883.8</v>
      </c>
      <c r="AB56" s="30">
        <v>518.88379999999995</v>
      </c>
      <c r="AC56" s="30"/>
      <c r="AD56" s="30"/>
      <c r="AE56" s="30"/>
      <c r="AF56" s="33"/>
    </row>
    <row r="57" spans="1:32" s="1" customFormat="1" ht="24.75" customHeight="1" x14ac:dyDescent="0.25">
      <c r="A57" s="36"/>
      <c r="B57" s="7" t="s">
        <v>8</v>
      </c>
      <c r="C57" s="3">
        <f>SUM(D57:E57)</f>
        <v>275206.82</v>
      </c>
      <c r="D57" s="3">
        <v>141450</v>
      </c>
      <c r="E57" s="3">
        <v>133756.82</v>
      </c>
      <c r="F57" s="3">
        <v>147772.74</v>
      </c>
      <c r="G57" s="23"/>
      <c r="H57" s="29"/>
      <c r="I57" s="30">
        <v>138968.22</v>
      </c>
      <c r="J57" s="30">
        <v>138.96822</v>
      </c>
      <c r="K57" s="30">
        <v>138968.22</v>
      </c>
      <c r="L57" s="30">
        <v>138.96822</v>
      </c>
      <c r="M57" s="30">
        <v>172136.38</v>
      </c>
      <c r="N57" s="30">
        <v>172.13638</v>
      </c>
      <c r="O57" s="30">
        <v>172136.38</v>
      </c>
      <c r="P57" s="30">
        <v>172.13638</v>
      </c>
      <c r="Q57" s="30">
        <v>172136.38</v>
      </c>
      <c r="R57" s="30">
        <v>172.13638</v>
      </c>
      <c r="S57" s="30"/>
      <c r="T57" s="30"/>
      <c r="U57" s="30">
        <v>172136.38</v>
      </c>
      <c r="V57" s="30">
        <v>172.13638</v>
      </c>
      <c r="W57" s="30">
        <v>172136.38</v>
      </c>
      <c r="X57" s="30">
        <v>172.13638</v>
      </c>
      <c r="Y57" s="30">
        <v>172136.38</v>
      </c>
      <c r="Z57" s="30">
        <v>172.13638</v>
      </c>
      <c r="AA57" s="30">
        <v>172136.38</v>
      </c>
      <c r="AB57" s="30">
        <v>172.13638</v>
      </c>
      <c r="AC57" s="30"/>
      <c r="AD57" s="30"/>
      <c r="AE57" s="30"/>
      <c r="AF57" s="33"/>
    </row>
    <row r="58" spans="1:32" s="1" customFormat="1" ht="24.75" customHeight="1" x14ac:dyDescent="0.25">
      <c r="A58" s="36"/>
      <c r="B58" s="7" t="s">
        <v>9</v>
      </c>
      <c r="C58" s="3">
        <f>SUM(D58:E58)</f>
        <v>83480</v>
      </c>
      <c r="D58" s="3">
        <v>41540</v>
      </c>
      <c r="E58" s="3">
        <v>41940</v>
      </c>
      <c r="F58" s="3">
        <v>41670</v>
      </c>
      <c r="G58" s="23"/>
      <c r="H58" s="29"/>
      <c r="I58" s="30">
        <v>41010</v>
      </c>
      <c r="J58" s="30">
        <v>41.01</v>
      </c>
      <c r="K58" s="30">
        <v>41010</v>
      </c>
      <c r="L58" s="30">
        <v>41.01</v>
      </c>
      <c r="M58" s="30">
        <v>41010</v>
      </c>
      <c r="N58" s="30">
        <v>41.01</v>
      </c>
      <c r="O58" s="30">
        <v>41010</v>
      </c>
      <c r="P58" s="30">
        <v>41.01</v>
      </c>
      <c r="Q58" s="30">
        <v>41010</v>
      </c>
      <c r="R58" s="30">
        <v>41.01</v>
      </c>
      <c r="S58" s="30"/>
      <c r="T58" s="30"/>
      <c r="U58" s="30">
        <v>41010</v>
      </c>
      <c r="V58" s="30">
        <v>41.01</v>
      </c>
      <c r="W58" s="30">
        <v>41010</v>
      </c>
      <c r="X58" s="30">
        <v>41.01</v>
      </c>
      <c r="Y58" s="30">
        <v>41010</v>
      </c>
      <c r="Z58" s="30">
        <v>41.01</v>
      </c>
      <c r="AA58" s="30">
        <v>41010</v>
      </c>
      <c r="AB58" s="30">
        <v>41.01</v>
      </c>
      <c r="AC58" s="30"/>
      <c r="AD58" s="30"/>
      <c r="AE58" s="30"/>
      <c r="AF58" s="33"/>
    </row>
    <row r="59" spans="1:32" s="1" customFormat="1" ht="38.25" customHeight="1" x14ac:dyDescent="0.25">
      <c r="A59" s="36"/>
      <c r="B59" s="17" t="s">
        <v>22</v>
      </c>
      <c r="C59" s="3"/>
      <c r="D59" s="3"/>
      <c r="E59" s="3"/>
      <c r="F59" s="3"/>
      <c r="G59" s="23"/>
      <c r="H59" s="29"/>
      <c r="I59" s="30">
        <v>22500000</v>
      </c>
      <c r="J59" s="30">
        <v>22500</v>
      </c>
      <c r="K59" s="30">
        <v>22500000</v>
      </c>
      <c r="L59" s="30">
        <v>22500</v>
      </c>
      <c r="M59" s="30">
        <v>24500000</v>
      </c>
      <c r="N59" s="30">
        <v>22500</v>
      </c>
      <c r="O59" s="30">
        <v>24500000</v>
      </c>
      <c r="P59" s="30">
        <v>23500</v>
      </c>
      <c r="Q59" s="30">
        <v>24500000</v>
      </c>
      <c r="R59" s="30">
        <v>23500</v>
      </c>
      <c r="S59" s="30"/>
      <c r="T59" s="30"/>
      <c r="U59" s="30">
        <v>24500000</v>
      </c>
      <c r="V59" s="30">
        <v>23500</v>
      </c>
      <c r="W59" s="30">
        <v>24500000</v>
      </c>
      <c r="X59" s="30">
        <v>23500</v>
      </c>
      <c r="Y59" s="30">
        <v>24500000</v>
      </c>
      <c r="Z59" s="30">
        <v>23500</v>
      </c>
      <c r="AA59" s="30">
        <v>24500000</v>
      </c>
      <c r="AB59" s="30">
        <v>23500</v>
      </c>
      <c r="AC59" s="30"/>
      <c r="AD59" s="30"/>
      <c r="AE59" s="30"/>
      <c r="AF59" s="33"/>
    </row>
    <row r="60" spans="1:32" s="1" customFormat="1" ht="38.25" customHeight="1" x14ac:dyDescent="0.25">
      <c r="A60" s="36"/>
      <c r="B60" s="17" t="s">
        <v>23</v>
      </c>
      <c r="C60" s="3"/>
      <c r="D60" s="3"/>
      <c r="E60" s="3"/>
      <c r="F60" s="3"/>
      <c r="G60" s="23"/>
      <c r="H60" s="29"/>
      <c r="I60" s="30">
        <v>10500000</v>
      </c>
      <c r="J60" s="30">
        <v>10500</v>
      </c>
      <c r="K60" s="30">
        <v>10500000</v>
      </c>
      <c r="L60" s="30">
        <v>10500</v>
      </c>
      <c r="M60" s="30">
        <v>10500000</v>
      </c>
      <c r="N60" s="30">
        <v>10500</v>
      </c>
      <c r="O60" s="30">
        <v>10500000</v>
      </c>
      <c r="P60" s="30">
        <v>10500</v>
      </c>
      <c r="Q60" s="30">
        <v>10500000</v>
      </c>
      <c r="R60" s="30">
        <v>10500</v>
      </c>
      <c r="S60" s="30"/>
      <c r="T60" s="30"/>
      <c r="U60" s="30">
        <v>10500000</v>
      </c>
      <c r="V60" s="30">
        <v>10500</v>
      </c>
      <c r="W60" s="30">
        <v>10500000</v>
      </c>
      <c r="X60" s="30">
        <v>10500</v>
      </c>
      <c r="Y60" s="30">
        <v>10500000</v>
      </c>
      <c r="Z60" s="30">
        <v>10500</v>
      </c>
      <c r="AA60" s="30">
        <v>10500000</v>
      </c>
      <c r="AB60" s="30">
        <v>10500</v>
      </c>
      <c r="AC60" s="30"/>
      <c r="AD60" s="30"/>
      <c r="AE60" s="30"/>
      <c r="AF60" s="33"/>
    </row>
    <row r="61" spans="1:32" s="1" customFormat="1" ht="34.5" customHeight="1" x14ac:dyDescent="0.25">
      <c r="A61" s="36"/>
      <c r="B61" s="17" t="s">
        <v>24</v>
      </c>
      <c r="C61" s="3"/>
      <c r="D61" s="3"/>
      <c r="E61" s="3"/>
      <c r="F61" s="3"/>
      <c r="G61" s="23"/>
      <c r="H61" s="29"/>
      <c r="I61" s="30">
        <v>1200000</v>
      </c>
      <c r="J61" s="30">
        <v>1200</v>
      </c>
      <c r="K61" s="30">
        <v>1200000</v>
      </c>
      <c r="L61" s="30">
        <v>1200</v>
      </c>
      <c r="M61" s="30">
        <v>1300000</v>
      </c>
      <c r="N61" s="30">
        <v>1300</v>
      </c>
      <c r="O61" s="30">
        <v>1375000</v>
      </c>
      <c r="P61" s="30">
        <v>1375</v>
      </c>
      <c r="Q61" s="30">
        <v>1450000</v>
      </c>
      <c r="R61" s="30">
        <v>1450</v>
      </c>
      <c r="S61" s="30"/>
      <c r="T61" s="30"/>
      <c r="U61" s="30">
        <v>1510000</v>
      </c>
      <c r="V61" s="30">
        <v>1510</v>
      </c>
      <c r="W61" s="30">
        <v>1570000</v>
      </c>
      <c r="X61" s="30">
        <v>1570</v>
      </c>
      <c r="Y61" s="30">
        <v>1630000</v>
      </c>
      <c r="Z61" s="30">
        <v>1630</v>
      </c>
      <c r="AA61" s="30">
        <v>1690000</v>
      </c>
      <c r="AB61" s="30">
        <v>1690</v>
      </c>
      <c r="AC61" s="30"/>
      <c r="AD61" s="30"/>
      <c r="AE61" s="30"/>
      <c r="AF61" s="33"/>
    </row>
    <row r="62" spans="1:32" s="1" customFormat="1" ht="51" x14ac:dyDescent="0.25">
      <c r="A62" s="36"/>
      <c r="B62" s="10" t="s">
        <v>10</v>
      </c>
      <c r="C62" s="3">
        <f>SUM(D62:E62)</f>
        <v>2368794</v>
      </c>
      <c r="D62" s="3">
        <v>1210427</v>
      </c>
      <c r="E62" s="3">
        <v>1158367</v>
      </c>
      <c r="F62" s="3">
        <v>1098891.3999999999</v>
      </c>
      <c r="G62" s="23"/>
      <c r="H62" s="29"/>
      <c r="I62" s="30">
        <v>1089863.8400000001</v>
      </c>
      <c r="J62" s="30">
        <v>1089.86384</v>
      </c>
      <c r="K62" s="30">
        <v>1089863.8400000001</v>
      </c>
      <c r="L62" s="30">
        <v>1089.86384</v>
      </c>
      <c r="M62" s="30">
        <v>1089863.8400000001</v>
      </c>
      <c r="N62" s="30">
        <v>1089.86384</v>
      </c>
      <c r="O62" s="30">
        <v>1089863.8400000001</v>
      </c>
      <c r="P62" s="30">
        <v>1089.86384</v>
      </c>
      <c r="Q62" s="30">
        <v>1089863.8400000001</v>
      </c>
      <c r="R62" s="30">
        <v>1089.86384</v>
      </c>
      <c r="S62" s="30"/>
      <c r="T62" s="30"/>
      <c r="U62" s="30">
        <v>1089863.8400000001</v>
      </c>
      <c r="V62" s="30">
        <v>1089.86384</v>
      </c>
      <c r="W62" s="30">
        <v>1089863.8400000001</v>
      </c>
      <c r="X62" s="30">
        <v>1089.86384</v>
      </c>
      <c r="Y62" s="30">
        <v>1089863.8400000001</v>
      </c>
      <c r="Z62" s="30">
        <v>1089.86384</v>
      </c>
      <c r="AA62" s="30">
        <v>1089863.8400000001</v>
      </c>
      <c r="AB62" s="30">
        <v>1089.86384</v>
      </c>
      <c r="AC62" s="30"/>
      <c r="AD62" s="30"/>
      <c r="AE62" s="30"/>
      <c r="AF62" s="33"/>
    </row>
    <row r="63" spans="1:32" s="1" customFormat="1" ht="24.75" customHeight="1" x14ac:dyDescent="0.25">
      <c r="A63" s="37"/>
      <c r="B63" s="9" t="s">
        <v>11</v>
      </c>
      <c r="C63" s="5">
        <f>C55+C56+C57+C58+C62</f>
        <v>38938988.219999999</v>
      </c>
      <c r="D63" s="5">
        <f t="shared" ref="D63" si="42">D55+D56+D57+D58+D62</f>
        <v>19517807</v>
      </c>
      <c r="E63" s="5">
        <v>19421181.219999999</v>
      </c>
      <c r="F63" s="11">
        <f t="shared" ref="F63" si="43">SUM(F55:F62)</f>
        <v>19401778.939999994</v>
      </c>
      <c r="G63" s="22">
        <v>212038792.40000001</v>
      </c>
      <c r="H63" s="31">
        <f>G63/1000</f>
        <v>212038.79240000001</v>
      </c>
      <c r="I63" s="31">
        <f>SUM(I55:I62)</f>
        <v>53613472.340000004</v>
      </c>
      <c r="J63" s="31">
        <f>SUM(J55:J62)</f>
        <v>53613.472339999993</v>
      </c>
      <c r="K63" s="31">
        <f t="shared" ref="K63:AB63" si="44">SUM(K55:K62)</f>
        <v>53613472.340000004</v>
      </c>
      <c r="L63" s="31">
        <f t="shared" si="44"/>
        <v>53613.472339999993</v>
      </c>
      <c r="M63" s="31">
        <f t="shared" si="44"/>
        <v>56442391.5</v>
      </c>
      <c r="N63" s="31">
        <f t="shared" si="44"/>
        <v>54442.391499999998</v>
      </c>
      <c r="O63" s="31">
        <f t="shared" si="44"/>
        <v>56517391.5</v>
      </c>
      <c r="P63" s="31">
        <f t="shared" si="44"/>
        <v>55517.391499999998</v>
      </c>
      <c r="Q63" s="31">
        <f t="shared" si="44"/>
        <v>56592391.5</v>
      </c>
      <c r="R63" s="31">
        <f t="shared" si="44"/>
        <v>55592.391499999998</v>
      </c>
      <c r="S63" s="31">
        <f t="shared" si="44"/>
        <v>35000</v>
      </c>
      <c r="T63" s="31"/>
      <c r="U63" s="31">
        <f t="shared" si="44"/>
        <v>57702391.5</v>
      </c>
      <c r="V63" s="31">
        <f t="shared" si="44"/>
        <v>56702.391499999998</v>
      </c>
      <c r="W63" s="31">
        <f t="shared" si="44"/>
        <v>57762391.5</v>
      </c>
      <c r="X63" s="31">
        <f t="shared" si="44"/>
        <v>56762.391499999998</v>
      </c>
      <c r="Y63" s="31">
        <f t="shared" si="44"/>
        <v>57822391.5</v>
      </c>
      <c r="Z63" s="31">
        <f t="shared" si="44"/>
        <v>56822.391499999998</v>
      </c>
      <c r="AA63" s="31">
        <f t="shared" si="44"/>
        <v>57882391.5</v>
      </c>
      <c r="AB63" s="31">
        <f t="shared" si="44"/>
        <v>56882.391499999998</v>
      </c>
      <c r="AC63" s="31">
        <f>H63+J63+L63+N63+P63+V63+X63+Z63+AB63</f>
        <v>656395.08608000015</v>
      </c>
      <c r="AD63" s="31">
        <v>680000</v>
      </c>
      <c r="AE63" s="31">
        <f>AD63-AC63</f>
        <v>23604.913919999846</v>
      </c>
      <c r="AF63" s="34"/>
    </row>
    <row r="64" spans="1:32" x14ac:dyDescent="0.25">
      <c r="G64" s="19"/>
      <c r="H64" s="19"/>
      <c r="AD64" s="19"/>
    </row>
  </sheetData>
  <mergeCells count="9">
    <mergeCell ref="AF6:AF17"/>
    <mergeCell ref="AF28:AF39"/>
    <mergeCell ref="AF52:AF63"/>
    <mergeCell ref="A55:A63"/>
    <mergeCell ref="A6:A8"/>
    <mergeCell ref="A9:A17"/>
    <mergeCell ref="A28:A30"/>
    <mergeCell ref="A31:A39"/>
    <mergeCell ref="A52:A54"/>
  </mergeCells>
  <pageMargins left="0" right="0" top="0" bottom="0" header="0" footer="0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სექტემბრის პროგნოზის რაოდენობით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Maia Gotiashvili</cp:lastModifiedBy>
  <cp:lastPrinted>2016-05-17T13:57:45Z</cp:lastPrinted>
  <dcterms:created xsi:type="dcterms:W3CDTF">2014-07-07T11:35:51Z</dcterms:created>
  <dcterms:modified xsi:type="dcterms:W3CDTF">2016-05-17T13:58:16Z</dcterms:modified>
</cp:coreProperties>
</file>